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5715" tabRatio="830" firstSheet="3" activeTab="5"/>
  </bookViews>
  <sheets>
    <sheet name="Truong" sheetId="1" r:id="rId1"/>
    <sheet name="Truong_Hide" sheetId="2" state="hidden" r:id="rId2"/>
    <sheet name="LopHoc_MN" sheetId="3" r:id="rId3"/>
    <sheet name="HocSinh_NT" sheetId="4" r:id="rId4"/>
    <sheet name="HocSinh_MG" sheetId="5" r:id="rId5"/>
    <sheet name="NhanSu_MN" sheetId="6" r:id="rId6"/>
    <sheet name="CoSoVC_MN" sheetId="7" r:id="rId7"/>
    <sheet name="HocSinh_NTBS" sheetId="8" r:id="rId8"/>
    <sheet name="HocSinh_MGBS" sheetId="9" r:id="rId9"/>
    <sheet name="NhanSu_MNBS" sheetId="10" r:id="rId10"/>
    <sheet name="DiemTruong" sheetId="11" r:id="rId11"/>
  </sheets>
  <externalReferences>
    <externalReference r:id="rId14"/>
    <externalReference r:id="rId15"/>
    <externalReference r:id="rId16"/>
  </externalReferences>
  <definedNames>
    <definedName name="BIEU_CSVC" localSheetId="4">'[3]CoSoVC_MG'!#REF!</definedName>
    <definedName name="BIEU_CSVC" localSheetId="3">'[2]CoSoVC_NT'!#REF!</definedName>
    <definedName name="BIEU_CSVC">'CoSoVC_MN'!#REF!</definedName>
    <definedName name="BIEU_Ð.CBQL">'NhanSu_MN'!$B$62:$L$95</definedName>
    <definedName name="BIEU_Ð.DANG">'NhanSu_MN'!$B$7:$L$10</definedName>
    <definedName name="BIEU_Ð.KPKHAC">'CoSoVC_MN'!$B$21:$H$60</definedName>
    <definedName name="BIEU_Ð_NVS">'CoSoVC_MN'!$B$101:$H$103</definedName>
    <definedName name="BIEU_Ð_TBKHAC">'CoSoVC_MN'!$B$81:$H$96</definedName>
    <definedName name="BIEU_INFO" localSheetId="1">'Truong_Hide'!$X$4:$Z$17</definedName>
    <definedName name="BIEU_INFO">'Truong'!$X$4:$Z$17</definedName>
    <definedName name="BIEU01_MG_Ð.DTP">'CoSoVC_MN'!$B$63:$H$76</definedName>
    <definedName name="BIEU01_MG_Ð.GV">'NhanSu_MN'!$B$37:$L$61</definedName>
    <definedName name="BIEU01_MG_Ð.HS" localSheetId="4">'HocSinh_MG'!$B$5:$I$60</definedName>
    <definedName name="BIEU01_MG_Ð.HS">#REF!</definedName>
    <definedName name="BIEU01_MG_Ð.KPH">'CoSoVC_MN'!$B$12:$H$16</definedName>
    <definedName name="BIEU01_MG_Ð.LOP">'LopHoc_MN'!$B$15:$F$22</definedName>
    <definedName name="BIEU01_MG_Ð.TBDHTT">'CoSoVC_MN'!$B$80:$H$80</definedName>
    <definedName name="BIEU01_NT_Ð.GV">'NhanSu_MN'!$B$12:$L$36</definedName>
    <definedName name="BIEU01_NT_Ð.HS" localSheetId="3">'HocSinh_NT'!$B$5:$I$37</definedName>
    <definedName name="BIEU01_NT_Ð.HS">#REF!</definedName>
    <definedName name="BIEU01_NT_Ð.KPH">'CoSoVC_MN'!$B$6:$H$10</definedName>
    <definedName name="BIEU01_NT_Ð.LOP">'LopHoc_MN'!$B$5:$F$10</definedName>
    <definedName name="BIEU01_NT_Ð.TBDHTT">'CoSoVC_MN'!$B$77:$H$79</definedName>
    <definedName name="CHITRUONG" localSheetId="1">'Truong_Hide'!$B$26:$Q$45</definedName>
    <definedName name="CHITRUONG">'Truong'!$B$26:$Q$45</definedName>
    <definedName name="CSVC">'CoSoVC_MN'!$F$63:$H$69</definedName>
    <definedName name="CSVC_DIENTICH_PHONG">'CoSoVC_MN'!$F$72:$H$76</definedName>
    <definedName name="CSVC_LOAIPHONG_CTCC">'CoSoVC_MN'!$C$59:$H$60</definedName>
    <definedName name="CSVC_LOAIPHONG_HCQT">'CoSoVC_MN'!$C$45:$H$53</definedName>
    <definedName name="CSVC_LOAIPHONG_KHAC">'CoSoVC_MN'!$C$38:$H$39</definedName>
    <definedName name="CSVC_LOAIPHONG_PHONGAN">'CoSoVC_MN'!$C$30:$H$32</definedName>
    <definedName name="CSVC_LOAIPHONG_PHONGHOC_MG">'CoSoVC_MN'!$C$13:$H$16</definedName>
    <definedName name="CSVC_LOAIPHONG_PHONGHOC_NT">'CoSoVC_MN'!$C$7:$H$10</definedName>
    <definedName name="CSVC_LOAIPHONG_PVHT">'CoSoVC_MN'!$C$22:$H$24</definedName>
    <definedName name="CSVC_THIETBI">'CoSoVC_MN'!$F$83:$H$96</definedName>
    <definedName name="CSVC_VESINH">'CoSoVC_MN'!$F$101:$H$102</definedName>
    <definedName name="diachi" localSheetId="1">'Truong_Hide'!$E$13:$M$14</definedName>
    <definedName name="diachi">'Truong'!$E$13:$M$14</definedName>
    <definedName name="dienthoai" localSheetId="1">'Truong_Hide'!$N$11:$R$11</definedName>
    <definedName name="dienthoai">'Truong'!$N$11:$R$11</definedName>
    <definedName name="DM_chuan" localSheetId="1">'Truong_Hide'!$Y$14:$Y$16</definedName>
    <definedName name="DM_chuan">'Truong'!$Y$14:$Y$16</definedName>
    <definedName name="DM_Nam" localSheetId="4">#REF!</definedName>
    <definedName name="DM_Nam" localSheetId="3">#REF!</definedName>
    <definedName name="DM_Nam" localSheetId="0">'Truong'!$Y$26:$Y$33</definedName>
    <definedName name="DM_Nam" localSheetId="1">'Truong_Hide'!$Y$26:$Y$33</definedName>
    <definedName name="DM_Nam">#REF!</definedName>
    <definedName name="email" localSheetId="1">'Truong_Hide'!$N$13:$R$13</definedName>
    <definedName name="email">'Truong'!$N$13:$R$13</definedName>
    <definedName name="fax" localSheetId="1">'Truong_Hide'!$N$12:$R$12</definedName>
    <definedName name="fax">'Truong'!$N$12:$R$12</definedName>
    <definedName name="hieutruong" localSheetId="1">'Truong_Hide'!$N$10:$R$10</definedName>
    <definedName name="hieutruong">'Truong'!$N$10:$R$10</definedName>
    <definedName name="HIEUTRUONG_TDDT1">'NhanSu_MN'!$E$67:$J$75</definedName>
    <definedName name="HIEUTRUONG_TDDT2">'NhanSu_MN'!$K$67:$L$75</definedName>
    <definedName name="HS_CAPHOC_MG1" localSheetId="4">'HocSinh_MG'!$D$5:$F$5</definedName>
    <definedName name="HS_CAPHOC_MG1">#REF!</definedName>
    <definedName name="HS_CAPHOC_MG1_KHAC">#REF!</definedName>
    <definedName name="HS_CAPHOC_MG2" localSheetId="4">'HocSinh_MG'!$G$5:$I$5</definedName>
    <definedName name="HS_CAPHOC_MG2">#REF!</definedName>
    <definedName name="HS_CAPHOC_MG2_KHAC">#REF!</definedName>
    <definedName name="HS_CAPHOC_MG3" localSheetId="4">'HocSinh_MG'!$D$41:$F$42</definedName>
    <definedName name="HS_CAPHOC_MG3">#REF!</definedName>
    <definedName name="HS_CAPHOC_MG3_KHAC">#REF!</definedName>
    <definedName name="HS_CAPHOC_MG4" localSheetId="4">'HocSinh_MG'!$G$41:$I$42</definedName>
    <definedName name="HS_CAPHOC_MG4">#REF!</definedName>
    <definedName name="HS_CAPHOC_MG4_KHAC">#REF!</definedName>
    <definedName name="HS_CAPHOC_NT1" localSheetId="3">'HocSinh_NT'!$D$5:$F$5</definedName>
    <definedName name="HS_CAPHOC_NT1">#REF!</definedName>
    <definedName name="HS_CAPHOC_NT1_KHAC">#REF!</definedName>
    <definedName name="HS_CAPHOC_NT2" localSheetId="3">'HocSinh_NT'!$G$5:$I$5</definedName>
    <definedName name="HS_CAPHOC_NT2">#REF!</definedName>
    <definedName name="HS_CAPHOC_NT2_KHAC">#REF!</definedName>
    <definedName name="HS_CAPHOC_NT3" localSheetId="3">'HocSinh_NT'!$D$18:$F$19</definedName>
    <definedName name="HS_CAPHOC_NT3">#REF!</definedName>
    <definedName name="HS_CAPHOC_NT3_KHAC">#REF!</definedName>
    <definedName name="HS_CAPHOC_NT4" localSheetId="3">'HocSinh_NT'!$G$18:$I$19</definedName>
    <definedName name="HS_CAPHOC_NT4">#REF!</definedName>
    <definedName name="HS_CAPHOC_NT4_KHAC">#REF!</definedName>
    <definedName name="HS_CHINHSACH_MG1" localSheetId="4">'HocSinh_MG'!$D$6:$F$40</definedName>
    <definedName name="HS_CHINHSACH_MG1">#REF!</definedName>
    <definedName name="HS_CHINHSACH_MG1_KHAC">#REF!</definedName>
    <definedName name="HS_CHINHSACH_MG2" localSheetId="4">'HocSinh_MG'!$G$6:$I$40</definedName>
    <definedName name="HS_CHINHSACH_MG2">#REF!</definedName>
    <definedName name="HS_CHINHSACH_MG2_KHAC">#REF!</definedName>
    <definedName name="HS_CHINHSACH_NT1" localSheetId="3">'HocSinh_NT'!$D$6:$F$17</definedName>
    <definedName name="HS_CHINHSACH_NT1">#REF!</definedName>
    <definedName name="HS_CHINHSACH_NT1_KHAC">#REF!</definedName>
    <definedName name="HS_CHINHSACH_NT2" localSheetId="3">'HocSinh_NT'!$G$6:$I$17</definedName>
    <definedName name="HS_CHINHSACH_NT2">#REF!</definedName>
    <definedName name="HS_CHINHSACH_NT2_KHAC">#REF!</definedName>
    <definedName name="HS_DOTUOI_MG1" localSheetId="4">'HocSinh_MG'!$D$44:$F$50</definedName>
    <definedName name="HS_DOTUOI_MG1">#REF!</definedName>
    <definedName name="HS_DOTUOI_MG2" localSheetId="4">'HocSinh_MG'!$G$44:$I$50</definedName>
    <definedName name="HS_DOTUOI_MG2">#REF!</definedName>
    <definedName name="HS_DOTUOI_NT1" localSheetId="3">'HocSinh_NT'!$D$21:$F$27</definedName>
    <definedName name="HS_DOTUOI_NT1">#REF!</definedName>
    <definedName name="HS_DOTUOI_NT2" localSheetId="3">'HocSinh_NT'!$G$21:$I$27</definedName>
    <definedName name="HS_DOTUOI_NT2">#REF!</definedName>
    <definedName name="HS_LOAILOP_MG1" localSheetId="4">'HocSinh_MG'!$D$52:$F$55</definedName>
    <definedName name="HS_LOAILOP_MG1">#REF!</definedName>
    <definedName name="HS_LOAILOP_MG1_KHAC">#REF!</definedName>
    <definedName name="HS_LOAILOP_MG2" localSheetId="4">'HocSinh_MG'!$G$52:$I$55</definedName>
    <definedName name="HS_LOAILOP_MG2">#REF!</definedName>
    <definedName name="HS_LOAILOP_MG2_KHAC">#REF!</definedName>
    <definedName name="HS_LOAILOP_NT1" localSheetId="3">'HocSinh_NT'!$D$29:$F$32</definedName>
    <definedName name="HS_LOAILOP_NT1">#REF!</definedName>
    <definedName name="HS_LOAILOP_NT1_KHAC">#REF!</definedName>
    <definedName name="HS_LOAILOP_NT2" localSheetId="3">'HocSinh_NT'!$G$29:$I$32</definedName>
    <definedName name="HS_LOAILOP_NT2">#REF!</definedName>
    <definedName name="HS_LOAILOP_NT2_KHAC">#REF!</definedName>
    <definedName name="HS_TEDGSKHOE_MG1" localSheetId="4">'HocSinh_MG'!$D$57:$F$60</definedName>
    <definedName name="HS_TEDGSKHOE_MG1">#REF!</definedName>
    <definedName name="HS_TEDGSKHOE_MG1_KHAC">#REF!</definedName>
    <definedName name="HS_TEDGSKHOE_MG2" localSheetId="4">'HocSinh_MG'!$G$57:$I$60</definedName>
    <definedName name="HS_TEDGSKHOE_MG2">#REF!</definedName>
    <definedName name="HS_TEDGSKHOE_MG2_KHAC">#REF!</definedName>
    <definedName name="HS_TEDGSKHOE_NT1" localSheetId="3">'HocSinh_NT'!$D$34:$F$37</definedName>
    <definedName name="HS_TEDGSKHOE_NT1">#REF!</definedName>
    <definedName name="HS_TEDGSKHOE_NT1_KHAC">#REF!</definedName>
    <definedName name="HS_TEDGSKHOE_NT2" localSheetId="3">'HocSinh_NT'!$G$34:$I$37</definedName>
    <definedName name="HS_TEDGSKHOE_NT2">#REF!</definedName>
    <definedName name="HS_TEDGSKHOE_NT2_KHAC">#REF!</definedName>
    <definedName name="LH_DACBIET_MG">'LopHoc_MN'!$D$16:$F$22</definedName>
    <definedName name="LH_DACBIET_MG_KHAC" localSheetId="4">#REF!</definedName>
    <definedName name="LH_DACBIET_MG_KHAC">#REF!</definedName>
    <definedName name="LH_DACBIET_NT">'LopHoc_MN'!$D$6:$F$10</definedName>
    <definedName name="LH_DACBIET_NT_KHAC">#REF!</definedName>
    <definedName name="loai_datchuan" localSheetId="1">'Truong_Hide'!$G$19:$I$19</definedName>
    <definedName name="loai_datchuan">'Truong'!$G$19:$I$19</definedName>
    <definedName name="LOPHOC_MG">'LopHoc_MN'!$D$15:$F$15</definedName>
    <definedName name="LOPHOC_MG_KHAC" localSheetId="4">#REF!</definedName>
    <definedName name="LOPHOC_MG_KHAC">#REF!</definedName>
    <definedName name="LOPHOC_NT">'LopHoc_MN'!$D$5:$F$5</definedName>
    <definedName name="LOPHOC_NT_KHAC">#REF!</definedName>
    <definedName name="ma_nam" localSheetId="1">'Truong_Hide'!$N$6:$Q$6</definedName>
    <definedName name="ma_nam">'Truong'!$N$6:$Q$6</definedName>
    <definedName name="ma_tructhuoc" localSheetId="1">'Truong_Hide'!$E$15:$M$15</definedName>
    <definedName name="ma_tructhuoc">'Truong'!$E$15:$M$15</definedName>
    <definedName name="ma_truong" localSheetId="1">'Truong_Hide'!$F$6:$I$6</definedName>
    <definedName name="ma_truong">'Truong'!$F$6:$I$6</definedName>
    <definedName name="NHANSU_DANG1">'NhanSu_MN'!$E$8:$J$10</definedName>
    <definedName name="NHANSU_DANG2">'NhanSu_MN'!$K$8:$L$10</definedName>
    <definedName name="NHANSU_DOTUOI_MG1">'NhanSu_MN'!$E$54:$J$61</definedName>
    <definedName name="NHANSU_DOTUOI_MG2">'NhanSu_MN'!$K$54:$L$61</definedName>
    <definedName name="NHANSU_DOTUOI_NT1">'NhanSu_MN'!$E$29:$J$36</definedName>
    <definedName name="NHANSU_DOTUOI_NT2">'NhanSu_MN'!$K$29:$L$36</definedName>
    <definedName name="NHANSU_TDDT_MG1">'NhanSu_MN'!$E$44:$J$52</definedName>
    <definedName name="NHANSU_TDDT_MG2">'NhanSu_MN'!$K$44:$L$52</definedName>
    <definedName name="NHANSU_TDDT_NT1">'NhanSu_MN'!$E$19:$J$27</definedName>
    <definedName name="NHANSU_TDDT_NT2">'NhanSu_MN'!$K$19:$L$27</definedName>
    <definedName name="NHANSU_TONGSO_CBQL1">'NhanSu_MN'!$E$64:$J$65</definedName>
    <definedName name="NHANSU_TONGSO_CBQL2">'NhanSu_MN'!$K$64:$L$65</definedName>
    <definedName name="NHANSU_TONGSO_MG1">'NhanSu_MN'!$E$39:$J$42</definedName>
    <definedName name="NHANSU_TONGSO_MG2">'NhanSu_MN'!$K$39:$L$42</definedName>
    <definedName name="NHANSU_TONGSO_NT1">'NhanSu_MN'!$E$14:$J$17</definedName>
    <definedName name="NHANSU_TONGSO_NT2">'NhanSu_MN'!$K$14:$L$17</definedName>
    <definedName name="NHANVIEN_LOAINV1">'NhanSu_MN'!$E$88:$J$95</definedName>
    <definedName name="NHANVIEN_LOAINV2">'NhanSu_MN'!$K$88:$L$95</definedName>
    <definedName name="PHOHIEUTRUONG_TDDT1">'NhanSu_MN'!$E$77:$J$85</definedName>
    <definedName name="PHOHIEUTRUONG_TDDT2">'NhanSu_MN'!$K$77:$L$85</definedName>
    <definedName name="phuongxa" localSheetId="1">'Truong_Hide'!$E$12:$M$12</definedName>
    <definedName name="phuongxa">'Truong'!$E$12:$M$12</definedName>
    <definedName name="_xlnm.Print_Area" localSheetId="6">'CoSoVC_MN'!$B$1:$H$118</definedName>
    <definedName name="_xlnm.Print_Area" localSheetId="10">'DiemTruong'!$A$1:$N$34</definedName>
    <definedName name="_xlnm.Print_Area" localSheetId="4">'HocSinh_MG'!$B$1:$I$61</definedName>
    <definedName name="_xlnm.Print_Area" localSheetId="3">'HocSinh_NT'!$B$1:$I$38</definedName>
    <definedName name="_xlnm.Print_Area" localSheetId="2">'LopHoc_MN'!$B$1:$F$22</definedName>
    <definedName name="_xlnm.Print_Area" localSheetId="5">'NhanSu_MN'!$B$1:$L$96</definedName>
    <definedName name="_xlnm.Print_Area" localSheetId="0">'Truong'!$A$1:$Q$48</definedName>
    <definedName name="_xlnm.Print_Area" localSheetId="1">'Truong_Hide'!$A$1:$Q$48</definedName>
    <definedName name="_xlnm.Print_Titles" localSheetId="4">'HocSinh_MG'!$3:$4</definedName>
    <definedName name="_xlnm.Print_Titles" localSheetId="5">'NhanSu_MN'!$3:$5</definedName>
    <definedName name="quanhuyen" localSheetId="1">'Truong_Hide'!$E$11:$M$11</definedName>
    <definedName name="quanhuyen">'Truong'!$E$11:$M$11</definedName>
    <definedName name="sodiemtruong" localSheetId="1">'Truong_Hide'!$N$15:$R$15</definedName>
    <definedName name="sodiemtruong">'Truong'!$N$15:$R$15</definedName>
    <definedName name="THIETBI_GIAODUC">'CoSoVC_MN'!$F$79:$H$80</definedName>
    <definedName name="tinhthanh" localSheetId="1">'Truong_Hide'!$E$10:$M$10</definedName>
    <definedName name="tinhthanh">'Truong'!$E$10:$M$10</definedName>
    <definedName name="truong" localSheetId="1">'Truong_Hide'!$B$2:$R$2</definedName>
    <definedName name="truong">'Truong'!$B$2:$R$2</definedName>
    <definedName name="web" localSheetId="1">'Truong_Hide'!$N$14:$R$14</definedName>
    <definedName name="web">'Truong'!$N$14:$R$14</definedName>
  </definedNames>
  <calcPr fullCalcOnLoad="1"/>
</workbook>
</file>

<file path=xl/sharedStrings.xml><?xml version="1.0" encoding="utf-8"?>
<sst xmlns="http://schemas.openxmlformats.org/spreadsheetml/2006/main" count="870" uniqueCount="413">
  <si>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</si>
  <si>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</si>
  <si>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</si>
  <si>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</si>
  <si>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</si>
  <si>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</si>
  <si>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</si>
  <si>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</si>
  <si>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</si>
  <si>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</si>
  <si>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</si>
  <si>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</si>
  <si>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</si>
  <si>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</si>
  <si>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</si>
  <si>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</si>
  <si>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</si>
  <si>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</si>
  <si>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</si>
  <si>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</si>
  <si>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</si>
  <si>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</si>
  <si>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HỒ SƠ TRƯỜNG MẦM NON ĐẦU NĂM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</si>
  <si>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</si>
  <si>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</si>
  <si>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</si>
  <si>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</si>
  <si>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</si>
  <si>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</si>
  <si>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Mã trực thuộc*:</t>
  </si>
  <si>
    <t>* Các cơ sở mầm non khác do Phòng GD quản trực tiếp lấy mã của Phòng GD.</t>
  </si>
  <si>
    <t>Điện thoại:</t>
  </si>
  <si>
    <t>Địa chỉ trường:</t>
  </si>
  <si>
    <t>Diện tích</t>
  </si>
  <si>
    <t>Kh.cách</t>
  </si>
  <si>
    <t>Thủ trưởng đơn vị</t>
  </si>
  <si>
    <t>Địa chỉ điểm trường</t>
  </si>
  <si>
    <t>…...., ngày…...tháng .....năm 20...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</si>
  <si>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</si>
  <si>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</si>
  <si>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</si>
  <si>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</si>
  <si>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</si>
  <si>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</si>
  <si>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</si>
  <si>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cấp xây dựng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</si>
  <si>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</si>
  <si>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</si>
  <si>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</si>
  <si>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</si>
  <si>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</si>
  <si>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>Họ tên người lập biểu</t>
  </si>
  <si>
    <t xml:space="preserve"> - Bán kiên cố</t>
  </si>
  <si>
    <t xml:space="preserve"> - Phòng khác</t>
  </si>
  <si>
    <t xml:space="preserve"> - Văn phòng trường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</si>
  <si>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</si>
  <si>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</si>
  <si>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</si>
  <si>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</si>
  <si>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Projector</t>
  </si>
  <si>
    <t xml:space="preserve"> - Thiết bị khác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</si>
  <si>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</si>
  <si>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</si>
  <si>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</si>
  <si>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</si>
  <si>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</si>
  <si>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</si>
  <si>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</si>
  <si>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</si>
  <si>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Nhân viên khác</t>
  </si>
  <si>
    <t>* Số Đảng viên</t>
  </si>
  <si>
    <t xml:space="preserve"> - Phó hiệu trưởng</t>
  </si>
  <si>
    <t xml:space="preserve"> - Nhóm bán trú</t>
  </si>
  <si>
    <t xml:space="preserve"> - Nhóm 1 buổi/ngày</t>
  </si>
  <si>
    <t xml:space="preserve"> - Nhóm 2 buổi/ngày</t>
  </si>
  <si>
    <t xml:space="preserve"> - Lớp bán trú</t>
  </si>
  <si>
    <t xml:space="preserve"> - Lớp 1 buổi/ngày</t>
  </si>
  <si>
    <t xml:space="preserve"> - Lớp 2 buổi/ngày</t>
  </si>
  <si>
    <t>Trong TS: - Lớp ghép</t>
  </si>
  <si>
    <t>Nữ d.tộc</t>
  </si>
  <si>
    <t>Tổng số trẻ</t>
  </si>
  <si>
    <t>Số trẻ theo đánh giá sức khỏe</t>
  </si>
  <si>
    <t xml:space="preserve"> - Số mới tuyển</t>
  </si>
  <si>
    <t>Trong TS: - Số trẻ học nhóm ghép</t>
  </si>
  <si>
    <t xml:space="preserve"> - Số trẻ học 1 buổi/ngày</t>
  </si>
  <si>
    <t xml:space="preserve"> - Số trẻ học 2 buổi/ngày</t>
  </si>
  <si>
    <t>Số trẻ theo loại lớp</t>
  </si>
  <si>
    <t>6. Thông tin điểm trường</t>
  </si>
  <si>
    <t>Số thứ tự điểm trường:</t>
  </si>
  <si>
    <t>Cấp xây dựng</t>
  </si>
  <si>
    <t>Số giáo viên</t>
  </si>
  <si>
    <t>Nhóm trẻ</t>
  </si>
  <si>
    <t>Số trẻ</t>
  </si>
  <si>
    <t>Số nhóm</t>
  </si>
  <si>
    <t>Nữ D.Tộc</t>
  </si>
  <si>
    <t>Số lớp</t>
  </si>
  <si>
    <t>Nhà trẻ</t>
  </si>
  <si>
    <t>Mẫu giáo</t>
  </si>
  <si>
    <t xml:space="preserve"> - Tạm</t>
  </si>
  <si>
    <t>Chia ra: - Kiên cố</t>
  </si>
  <si>
    <t>2.2 Mẫu giáo</t>
  </si>
  <si>
    <t>4. Thông tin về nhân sự</t>
  </si>
  <si>
    <t>5. Thông tin về cơ sở vật chất</t>
  </si>
  <si>
    <t>(Ký tên, đóng dấu)</t>
  </si>
  <si>
    <t xml:space="preserve"> - Phòng Phó hiệu trưởng</t>
  </si>
  <si>
    <t>Loại hình</t>
  </si>
  <si>
    <t>Đạt chuẩn QG</t>
  </si>
  <si>
    <t>3-12 tháng</t>
  </si>
  <si>
    <t>13-24 tháng</t>
  </si>
  <si>
    <t>25-36 tháng</t>
  </si>
  <si>
    <t>2.1 Nhóm trẻ</t>
  </si>
  <si>
    <t>3-4 tuổi</t>
  </si>
  <si>
    <t>4-5 tuổi</t>
  </si>
  <si>
    <t>5-6 tuổi</t>
  </si>
  <si>
    <t>4.2 Cán bộ quản lý</t>
  </si>
  <si>
    <t>Chia ra: - Hiệu trưởng</t>
  </si>
  <si>
    <t>4.1.1 Giáo viên Nhà trẻ</t>
  </si>
  <si>
    <t>4.1.2 Giáo viên Mẫu giáo</t>
  </si>
  <si>
    <t>A. Khối phòng nuôi dưỡng, chăm sóc trẻ</t>
  </si>
  <si>
    <t>Số phòng theo chức năng</t>
  </si>
  <si>
    <t>B. Khối phục vụ học tập</t>
  </si>
  <si>
    <t xml:space="preserve"> - Phòng đa chức năng (nghệ thuật)</t>
  </si>
  <si>
    <t>C. Khối phòng tổ chức ăn</t>
  </si>
  <si>
    <t xml:space="preserve"> - Nhà kho</t>
  </si>
  <si>
    <t xml:space="preserve"> - Phòng họp</t>
  </si>
  <si>
    <t xml:space="preserve"> - Phòng hành chính quản trị</t>
  </si>
  <si>
    <t xml:space="preserve"> - Phòng bảo vệ</t>
  </si>
  <si>
    <t xml:space="preserve"> - Phòng nhân viên</t>
  </si>
  <si>
    <t>Chia ra: 3-4 tuổi</t>
  </si>
  <si>
    <t xml:space="preserve"> 4-5 tuổi</t>
  </si>
  <si>
    <t xml:space="preserve"> 5-6 tuổi</t>
  </si>
  <si>
    <t>Số giáo viên nhà trẻ</t>
  </si>
  <si>
    <t>Số giáo viên mẫu giáo</t>
  </si>
  <si>
    <t>Lớp mẫu giáo</t>
  </si>
  <si>
    <t>* Là mã của trường quản lý cơ sở mầm non này.</t>
  </si>
  <si>
    <t>Loại nhóm trẻ</t>
  </si>
  <si>
    <t>Loại lớp mẫu giáo</t>
  </si>
  <si>
    <t>Số trẻ theo loại nhóm</t>
  </si>
  <si>
    <t xml:space="preserve"> - Số trẻ bán trú</t>
  </si>
  <si>
    <t>Trong TS: - Số trẻ học lớp ghép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</si>
  <si>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</si>
  <si>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Diện tích bếp ăn</t>
  </si>
  <si>
    <t>Diện tích phòng đa chức năng</t>
  </si>
  <si>
    <t>Diện tích phòng giáo dục thể chất</t>
  </si>
  <si>
    <t>2. Thông tin về lớp mầm non</t>
  </si>
  <si>
    <t xml:space="preserve"> - Máy chiếu OverHead</t>
  </si>
  <si>
    <t xml:space="preserve"> - Máy chiếu vật thể</t>
  </si>
  <si>
    <t>Trong đó: - Ti vi</t>
  </si>
  <si>
    <t>4.3. Nhân viên</t>
  </si>
  <si>
    <t>Loại nhà vệ sinh</t>
  </si>
  <si>
    <t>Chung</t>
  </si>
  <si>
    <t>(*) Con liệt sĩ, thương binh, bệnh binh; trẻ nhiễm chất độc da cam, hộ nghèo,..</t>
  </si>
  <si>
    <t>Chỉa theo lớp</t>
  </si>
  <si>
    <r>
      <t xml:space="preserve">Chia ra - Văn phòng </t>
    </r>
    <r>
      <rPr>
        <vertAlign val="superscript"/>
        <sz val="12"/>
        <rFont val="Times New Roman"/>
        <family val="1"/>
      </rPr>
      <t>(*)</t>
    </r>
  </si>
  <si>
    <t>Trong đó: + Nhân viên kế toán</t>
  </si>
  <si>
    <t xml:space="preserve">             + Nhân viên y tế</t>
  </si>
  <si>
    <t xml:space="preserve"> - Thư viện</t>
  </si>
  <si>
    <t xml:space="preserve"> - Thiết bị</t>
  </si>
  <si>
    <r>
      <t xml:space="preserve">(*) </t>
    </r>
    <r>
      <rPr>
        <i/>
        <sz val="10"/>
        <color indexed="18"/>
        <rFont val="Times New Roman"/>
        <family val="1"/>
      </rPr>
      <t>Bao gồm văn thư, kế toán, thủ quỹ, y tế</t>
    </r>
  </si>
  <si>
    <t>Dùng cho giáo viên</t>
  </si>
  <si>
    <t>Dùng cho học sinh</t>
  </si>
  <si>
    <t>Nam/Nữ</t>
  </si>
  <si>
    <t>Nhân sự</t>
  </si>
  <si>
    <t xml:space="preserve"> - Nhóm có trẻ khuyết tật học hoà nhập</t>
  </si>
  <si>
    <t xml:space="preserve"> - Lớp có trẻ khuyết tật học hoà nhập</t>
  </si>
  <si>
    <t>Số điểm trường phụ</t>
  </si>
  <si>
    <t>1. Thông tin định dạng</t>
  </si>
  <si>
    <t>4.1 Giáo viên</t>
  </si>
  <si>
    <t>Số phòng học nhờ</t>
  </si>
  <si>
    <t>Số phòng học 3 ca</t>
  </si>
  <si>
    <t>Tổng diện tích đất</t>
  </si>
  <si>
    <t xml:space="preserve"> Chia ra:  Diện tích phòng học</t>
  </si>
  <si>
    <t>Bộ đầy đủ</t>
  </si>
  <si>
    <t>Bộ chưa đầy đủ</t>
  </si>
  <si>
    <t>Chia ra:- Nhà trẻ</t>
  </si>
  <si>
    <t xml:space="preserve">      - Mẫu giáo</t>
  </si>
  <si>
    <t xml:space="preserve"> - Bảo vệ</t>
  </si>
  <si>
    <t>Không</t>
  </si>
  <si>
    <t>Mức độ 1</t>
  </si>
  <si>
    <t>Mức độ 2</t>
  </si>
  <si>
    <t>Chưa đạt chuẩn vệ sinh</t>
  </si>
  <si>
    <t>Không có</t>
  </si>
  <si>
    <t>Số cháu</t>
  </si>
  <si>
    <t>(*) Nhà tiêu hai ngăn ủ phân tại chỗ, nhà tiêu chìm có ống thông hơi, nhà tiêu thấm dội nước, nhà tiêu tự hoại</t>
  </si>
  <si>
    <t xml:space="preserve"> - Số trẻ khuyết tật học hoà nhập</t>
  </si>
  <si>
    <t xml:space="preserve">Cơ sở vật chất khác </t>
  </si>
  <si>
    <t xml:space="preserve">               - Chưa đạt chuẩn</t>
  </si>
  <si>
    <t xml:space="preserve"> Chia ra:  - Trên chuẩn</t>
  </si>
  <si>
    <t xml:space="preserve">               - Đạt chuẩn</t>
  </si>
  <si>
    <t>Chia ra: - Đảng viên là giáo viên</t>
  </si>
  <si>
    <t xml:space="preserve"> - Đảng viên là cán bộ quản lý</t>
  </si>
  <si>
    <t xml:space="preserve"> - Đảng viên là nhân viên</t>
  </si>
  <si>
    <t xml:space="preserve">   Tham gia bồi dưỡng thường xuyên</t>
  </si>
  <si>
    <t>Tổng số cán bộ, giáo viên, nhân viên</t>
  </si>
  <si>
    <t>Số giáo viên chia theo chuẩn đào tạo</t>
  </si>
  <si>
    <t>Tên điểm trường phụ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</si>
  <si>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</si>
  <si>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nhóm ghép</t>
  </si>
  <si>
    <t>Trong đó số lớp ghép</t>
  </si>
  <si>
    <t>Trong đó: Diện tích đất được cấp</t>
  </si>
  <si>
    <t>Diện tích đất đi thuê</t>
  </si>
  <si>
    <t>Diện tích đất sân chơi</t>
  </si>
  <si>
    <t>Trong đó nữ</t>
  </si>
  <si>
    <t>Nữ dân tộc</t>
  </si>
  <si>
    <t>Chỉa theo nhóm</t>
  </si>
  <si>
    <t>Trường quốc tế</t>
  </si>
  <si>
    <t>Có trẻ khuyết tật</t>
  </si>
  <si>
    <t>Có trẻ bán trú</t>
  </si>
  <si>
    <t>Nguồn nước</t>
  </si>
  <si>
    <t>Bếp ăn 1 chiều</t>
  </si>
  <si>
    <t>Cổng trường</t>
  </si>
  <si>
    <t>Hàng rào</t>
  </si>
  <si>
    <t>Có HS hệ khác</t>
  </si>
  <si>
    <t>Chia ra: - Phòng giáo dục thể chất</t>
  </si>
  <si>
    <t>Chia ra: - Nhà bếp</t>
  </si>
  <si>
    <t>Chia ra: - Phòng Hiệu trưởng</t>
  </si>
  <si>
    <t>Chia ra: - Nhà xe giáo viên</t>
  </si>
  <si>
    <t>Chia ra: - Máy vi tính phục vụ học tập</t>
  </si>
  <si>
    <t>Trong đó:  Máy vi tính đang sử dụng được nối Internet</t>
  </si>
  <si>
    <t>Trong TS: - Nhóm ghép</t>
  </si>
  <si>
    <t xml:space="preserve">   13-24 tháng</t>
  </si>
  <si>
    <t xml:space="preserve">   25-36 tháng</t>
  </si>
  <si>
    <t>Chia ra:  3-12 tháng</t>
  </si>
  <si>
    <r>
      <t>Tổng diện tích một số loại phòng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</si>
  <si>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Sân chơi</t>
  </si>
  <si>
    <t>Sân chơi có đồ chơi</t>
  </si>
  <si>
    <t>Thỉnh giảng</t>
  </si>
  <si>
    <t xml:space="preserve"> - Nhà công vụ giáo viên</t>
  </si>
  <si>
    <t>Trong TS: Diện tích phòng ngủ</t>
  </si>
  <si>
    <t xml:space="preserve"> - Số trẻ em suy DD thể nhẹ cân</t>
  </si>
  <si>
    <t xml:space="preserve"> - Số trẻ em được theo dõi biểu đồ chiều cao</t>
  </si>
  <si>
    <t xml:space="preserve"> - Số trẻ bị suy DD thể thấp còi</t>
  </si>
  <si>
    <t>Trong TS: - Số trẻ được theo dõi BĐ phát triển cân nặng</t>
  </si>
  <si>
    <t xml:space="preserve"> - Trên 5 tuổi</t>
  </si>
  <si>
    <t>Tổng số trẻ theo độ tuổi</t>
  </si>
  <si>
    <t xml:space="preserve"> - 3 tuổi</t>
  </si>
  <si>
    <t xml:space="preserve"> - 4 tuổi</t>
  </si>
  <si>
    <t xml:space="preserve"> - 5 tuổi</t>
  </si>
  <si>
    <t>Chia ra: - Dưới 1 tuổi</t>
  </si>
  <si>
    <t xml:space="preserve"> - 1 tuổi</t>
  </si>
  <si>
    <t xml:space="preserve"> - 2 tuổi</t>
  </si>
  <si>
    <t>D. Khối phòng khác</t>
  </si>
  <si>
    <t>E. Khối phòng hành chính quản trị</t>
  </si>
  <si>
    <t>F. Khối công trình công cộng</t>
  </si>
  <si>
    <t>Chia ra:  - Phòng y tế</t>
  </si>
  <si>
    <t xml:space="preserve">   - Khu vệ sinh dành cho giáo viên</t>
  </si>
  <si>
    <t>3. Thông tin về trẻ nhà trẻ</t>
  </si>
  <si>
    <t>3. Thông tin về trẻ mẫu giáo</t>
  </si>
  <si>
    <t xml:space="preserve"> Tổng số học sinh được miễn học phí (*)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</si>
  <si>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</si>
  <si>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</si>
  <si>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</si>
  <si>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</si>
  <si>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</si>
  <si>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</si>
  <si>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</si>
  <si>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</si>
  <si>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</si>
  <si>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 xml:space="preserve"> Tổng số học sinh được giảm học phí (*)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</si>
  <si>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</si>
  <si>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</si>
  <si>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</si>
  <si>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</si>
  <si>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Tổng số HS được hỗ trợ chi phí học tập(*)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</si>
  <si>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</si>
  <si>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Trình độ đào tạo Hiệu trưởng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</si>
  <si>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</si>
  <si>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</si>
  <si>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</si>
  <si>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</si>
  <si>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</si>
  <si>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</si>
  <si>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</si>
  <si>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</si>
  <si>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</si>
  <si>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</si>
  <si>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</si>
  <si>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</si>
  <si>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</si>
  <si>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</si>
  <si>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</si>
  <si>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</si>
  <si>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</si>
  <si>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</si>
  <si>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Tổng số trẻ em 5 tuổi học mẫu giáo được hỗ  trợ ăn trưa</t>
  </si>
  <si>
    <t xml:space="preserve">Chia ra:  - Mồ côi cả cha, mẹ </t>
  </si>
  <si>
    <t>Tổng số trẻ em 3-4 tuổi học mẫu giáo được hỗ  trợ ăn trưa</t>
  </si>
  <si>
    <t>Chia ra: - Dưới 31</t>
  </si>
  <si>
    <t xml:space="preserve"> - Từ 31- 35</t>
  </si>
  <si>
    <t xml:space="preserve">               - Con của hạ SQ và BS, CS đang phục vụ có thời hạn trong LLVTg nhân dân</t>
  </si>
  <si>
    <t xml:space="preserve">               -  HS người dân tộc rất ít người, ở vùng có điều kiện KT-XH KK và ĐBKK</t>
  </si>
  <si>
    <t xml:space="preserve">              - Có cha mẹ thuộc hộ cận nghèo theo quy định</t>
  </si>
  <si>
    <t xml:space="preserve">               - HS người dân tộc rất ít người, ở vùng có điều kiện KT-XH KK và ĐBKK</t>
  </si>
  <si>
    <t xml:space="preserve">              - HS người dân tộc rất ít người, ở vùng có điều kiện KT-XH KK và ĐBKK</t>
  </si>
  <si>
    <t>Chia ra   - Có cha mẹ là công nhân bị tai nạn và mắc bệnh nghề nghiệp</t>
  </si>
  <si>
    <t xml:space="preserve">Chia ra   - Mồ côi cả cha, mẹ </t>
  </si>
  <si>
    <t>Số lượng (nhà)</t>
  </si>
  <si>
    <t>Trong TS:   - Con của người có  công</t>
  </si>
  <si>
    <t xml:space="preserve">                   - Con anh hùng</t>
  </si>
  <si>
    <t xml:space="preserve">                   - Con liệt sỹ</t>
  </si>
  <si>
    <t xml:space="preserve">                   - Khác</t>
  </si>
  <si>
    <t xml:space="preserve"> - Cấp dưỡng</t>
  </si>
  <si>
    <t xml:space="preserve">                   Tr.đó:  + Lớp mẫu giáo ghép 2 độ tuổi</t>
  </si>
  <si>
    <t xml:space="preserve">                              + Lớp mẫu giáo ghép 3 độ tuổi</t>
  </si>
  <si>
    <t xml:space="preserve">                  - Con thương binh</t>
  </si>
  <si>
    <t xml:space="preserve">                  - Mồ côi cả cha, mẹ </t>
  </si>
  <si>
    <t xml:space="preserve">                  - Bị tàn tật, khuyết tật</t>
  </si>
  <si>
    <t xml:space="preserve">                  - Bị bỏ rơi, mất nguồn nuôi dưỡng</t>
  </si>
  <si>
    <t xml:space="preserve">                  - Có cha mẹ thuộc diện hộ nghèo theo quy định</t>
  </si>
  <si>
    <t xml:space="preserve">                  - Con của hạ SQ và BS, CS đang phục vụ có thời hạn trong LLVTg nhân dân</t>
  </si>
  <si>
    <t xml:space="preserve">                 - HS người dân tộc rất ít người, ở vùng có điều kiện KT-XH KK và ĐBKK</t>
  </si>
  <si>
    <t>Chia ra:   - Con của người có  công</t>
  </si>
  <si>
    <t>PropertyId</t>
  </si>
  <si>
    <t>Giatri</t>
  </si>
  <si>
    <t>Phiên bản 4.0.1 - T 9-2014</t>
  </si>
  <si>
    <t>Thuộc vùng đặc biệt khó khăn</t>
  </si>
  <si>
    <t>Dạy học 2 buổi/ngày</t>
  </si>
  <si>
    <t>Có chi bộ đảng</t>
  </si>
  <si>
    <t>Nước dùng hợp vệ sinh</t>
  </si>
  <si>
    <t>1-Có; 0-Không</t>
  </si>
  <si>
    <t>Nguồn điện lưới</t>
  </si>
  <si>
    <t>Sân chơi có 5 loại TB trở lên</t>
  </si>
  <si>
    <t>1-Xây; 2-Kẽm lưới; 3-Cây xanh</t>
  </si>
  <si>
    <t>Vùng đặc biệt khó khăn</t>
  </si>
  <si>
    <t>Dạy học 2 buổi ngày</t>
  </si>
  <si>
    <t>Có chi bộ Đảng</t>
  </si>
  <si>
    <t>3. Thông tin về trẻ người Nước Ngoài nhà trẻ</t>
  </si>
  <si>
    <t>Người NN</t>
  </si>
  <si>
    <t>3. Thông tin về trẻ người Nước Ngoài-mẫu giáo</t>
  </si>
  <si>
    <t>4B. Thông tin về nhân sự bổ sung</t>
  </si>
  <si>
    <t>Người Nước Ngoài</t>
  </si>
  <si>
    <t>Nữ người NN</t>
  </si>
  <si>
    <t xml:space="preserve">4B.1 Giáo viên </t>
  </si>
  <si>
    <t>4B.1.1 Giáo viên Nhà trẻ</t>
  </si>
  <si>
    <t>Số giáo viên chia theo chuẩn nghề nghiệp</t>
  </si>
  <si>
    <t xml:space="preserve"> Chia ra:  - Xuất sắc</t>
  </si>
  <si>
    <t xml:space="preserve">               - Khá</t>
  </si>
  <si>
    <t xml:space="preserve">               - Trung bình</t>
  </si>
  <si>
    <t xml:space="preserve">               - Kém</t>
  </si>
  <si>
    <t>4B.1.2 Giáo viên Mẫu giáo</t>
  </si>
  <si>
    <t xml:space="preserve">4B.2 Cán bộ quản lý </t>
  </si>
  <si>
    <t>CBQL được đào tạo quản lý, chính trị</t>
  </si>
  <si>
    <r>
      <t>-</t>
    </r>
    <r>
      <rPr>
        <b/>
        <sz val="12"/>
        <rFont val="Times New Roman"/>
        <family val="1"/>
      </rPr>
      <t xml:space="preserve"> Trình độ quản lý nhà nước</t>
    </r>
  </si>
  <si>
    <t>Chia ra: + Chuyên viên và tương đương</t>
  </si>
  <si>
    <t xml:space="preserve">          + Chuyên viên chính và tương đương</t>
  </si>
  <si>
    <t xml:space="preserve">         '+ Chuyên viên cao cấp và tương đương</t>
  </si>
  <si>
    <t xml:space="preserve"> - Trình độ quản lý giáo dục</t>
  </si>
  <si>
    <t>Chia ra:      + Chứng chỉ</t>
  </si>
  <si>
    <t>+Cử nhân</t>
  </si>
  <si>
    <t>+Trên Đại học</t>
  </si>
  <si>
    <t xml:space="preserve"> - Trình độ lý luận chính trị</t>
  </si>
  <si>
    <t>Chia ra:       - Sơ cấp</t>
  </si>
  <si>
    <t xml:space="preserve"> - Cử nhân</t>
  </si>
  <si>
    <t xml:space="preserve"> - Cao cấp</t>
  </si>
  <si>
    <t>4B. 3 Trình độ tin học, ngoại ngữ.</t>
  </si>
  <si>
    <t>Nội dung</t>
  </si>
  <si>
    <t>Chia ra theo trinh độ</t>
  </si>
  <si>
    <t>A</t>
  </si>
  <si>
    <t>B</t>
  </si>
  <si>
    <t>C</t>
  </si>
  <si>
    <t>Ngoại ngữ B1</t>
  </si>
  <si>
    <t>Ngoại ngữ B2</t>
  </si>
  <si>
    <t>Ngoại ngữ C1</t>
  </si>
  <si>
    <t>Ngoại ngữ C2</t>
  </si>
  <si>
    <t>Cao đẳng</t>
  </si>
  <si>
    <t>Đại học</t>
  </si>
  <si>
    <t>Trên Đại học</t>
  </si>
  <si>
    <t>Trình độ tin học</t>
  </si>
  <si>
    <t>Chia ra: -Cán bộ quản lý</t>
  </si>
  <si>
    <t xml:space="preserve">            - Giáo viên</t>
  </si>
  <si>
    <t xml:space="preserve">            -Nhân viên</t>
  </si>
  <si>
    <t>Trình độ ngoại ngữ</t>
  </si>
  <si>
    <t/>
  </si>
  <si>
    <t>Chia ra: - Phòng sinh hoạt chung</t>
  </si>
  <si>
    <t xml:space="preserve"> - Phòng vệ sinh</t>
  </si>
  <si>
    <t xml:space="preserve"> - Phòng ngủ</t>
  </si>
  <si>
    <t>1-Nước máy; 2-Giếng khoan/đào; 3-Sông/suối; 
4-Nước mưa; 5-Ao/hồ</t>
  </si>
  <si>
    <t>Phần mềm tuyển sinh đầu cấp</t>
  </si>
  <si>
    <r>
      <t xml:space="preserve">Thiết bị dạy học tối thiểu theo quy định của Bộ GD&amp;ĐT </t>
    </r>
    <r>
      <rPr>
        <i/>
        <sz val="12"/>
        <rFont val="Times New Roman"/>
        <family val="1"/>
      </rPr>
      <t>(ĐVT: bộ)</t>
    </r>
  </si>
  <si>
    <t xml:space="preserve">               - Con thương binh, con người hưởng chế độ như thương binh, con bệnh binh, con người hoạt động cách mạng bị nhiễm chất độc hóa học</t>
  </si>
  <si>
    <t xml:space="preserve">               - Khuyết tật thuộc diện hộ nghèo hoặc cận nghèo quy định của TT CP</t>
  </si>
  <si>
    <t>Chia ra:  - Có cha mẹ là cán bộ, công nhân, viên chức bị tai nạn lao động và mắc bệnh nghề nghiệp được hưởng trợ cấp thường xuyên</t>
  </si>
  <si>
    <t xml:space="preserve">              - HS người dân tộc (không phải DTTS rất ít người), ở vùng có điều kiện KT-XH KK và ĐBKK</t>
  </si>
  <si>
    <t xml:space="preserve">              - Khuyết tật thuộc diện hộ cận nghèo theo quy định</t>
  </si>
  <si>
    <t xml:space="preserve">                  - Con thương binh, con người hưởng chế độ như thương binh, con bệnh binh, con người hoạt động cách mạng bị nhiễm chất độc hóa học</t>
  </si>
  <si>
    <t xml:space="preserve">                  - Khuyết tật thuộc diện hộ nghèo hoặc cận nghèo quy định</t>
  </si>
  <si>
    <t xml:space="preserve">                 - Khác</t>
  </si>
  <si>
    <t>Chia ra:   - Con của người có  công với cách mạng</t>
  </si>
  <si>
    <t xml:space="preserve">               - Bị bỏ rơi, không có nguồn nuôi dưỡng</t>
  </si>
  <si>
    <t xml:space="preserve">               - Có cha mẹ thuộc diện hộ nghèo theo quy định của TT CP</t>
  </si>
  <si>
    <t xml:space="preserve">              - Có cha mẹ thuộc hộ nghèo cận theo quy định theo TT CP</t>
  </si>
  <si>
    <t xml:space="preserve">              - Có cha mẹ thuộc diện hộ nghèo theo quy định của TT CP</t>
  </si>
  <si>
    <t xml:space="preserve">              - Khuyết tật</t>
  </si>
  <si>
    <t>Phiên bản 5.0.1 - T 9-2015</t>
  </si>
  <si>
    <t>Trường Mầm non Gia Khánh</t>
  </si>
  <si>
    <t>30297318</t>
  </si>
  <si>
    <t>2016-2017</t>
  </si>
  <si>
    <t>Hải Dương</t>
  </si>
  <si>
    <t>Nguyễn Thị Ly</t>
  </si>
  <si>
    <t>Huyện Gia Lộc</t>
  </si>
  <si>
    <t>03203712206</t>
  </si>
  <si>
    <t>Xã Gia Khánh</t>
  </si>
  <si>
    <t>Xã Gia Khánh, huyện Gia Lộc, tỉnh Hải Dương</t>
  </si>
  <si>
    <t>baly779@gmail.com</t>
  </si>
  <si>
    <t>gl-mngiakhanh.haiduong.edu.vn</t>
  </si>
  <si>
    <t>30297000</t>
  </si>
  <si>
    <t>Mầm non Gia Khánh</t>
  </si>
  <si>
    <t>1800</t>
  </si>
  <si>
    <t>800</t>
  </si>
  <si>
    <t>Cao Dương - Gia Khánh - Gia Lộc - Hải Dương</t>
  </si>
  <si>
    <t>Nguyễn Thị Huế</t>
  </si>
  <si>
    <r>
      <t xml:space="preserve">        </t>
    </r>
    <r>
      <rPr>
        <b/>
        <sz val="12"/>
        <rFont val="Times New Roman"/>
        <family val="1"/>
      </rPr>
      <t>Nguyễn Thị Ly</t>
    </r>
    <r>
      <rPr>
        <sz val="12"/>
        <rFont val="Times New Roman"/>
        <family val="1"/>
      </rPr>
      <t xml:space="preserve"> </t>
    </r>
  </si>
  <si>
    <t>Gia Khánh, ngày 31 tháng10 năm 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</si>
</sst>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0;\-0;;@"/>
    <numFmt numFmtId="193" formatCode="0;\-0;@"/>
    <numFmt numFmtId="194" formatCode="0;\-0;;@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d\,\ yyyy"/>
    <numFmt numFmtId="200" formatCode="[$-409]h:mm:ss\ AM/PM"/>
    <numFmt numFmtId="201" formatCode="0;\-0;;\)"/>
    <numFmt numFmtId="202" formatCode="\-;\-0;;@"/>
  </numFmts>
  <fonts count="55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0"/>
      <name val="Times New Roman"/>
      <family val="1"/>
    </font>
    <font>
      <i/>
      <sz val="10"/>
      <color indexed="18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i/>
      <vertAlign val="superscript"/>
      <sz val="10"/>
      <color indexed="18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8"/>
      <color indexed="62"/>
      <name val="Verdana"/>
      <family val="2"/>
    </font>
    <font>
      <sz val="11"/>
      <color indexed="10"/>
      <name val="Times New Roman"/>
      <family val="1"/>
    </font>
    <font>
      <sz val="12"/>
      <color indexed="10"/>
      <name val=".VnTime"/>
      <family val="2"/>
    </font>
    <font>
      <b/>
      <vertAlign val="superscript"/>
      <sz val="12"/>
      <name val="Times New Roman"/>
      <family val="1"/>
    </font>
    <font>
      <sz val="8"/>
      <name val=".VnTim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hair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 locked="0"/>
    </xf>
    <xf numFmtId="1" fontId="6" fillId="24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4" fillId="6" borderId="13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1" fontId="6" fillId="24" borderId="10" xfId="0" applyNumberFormat="1" applyFont="1" applyFill="1" applyBorder="1" applyAlignment="1" applyProtection="1">
      <alignment/>
      <protection/>
    </xf>
    <xf numFmtId="1" fontId="6" fillId="24" borderId="12" xfId="0" applyNumberFormat="1" applyFont="1" applyFill="1" applyBorder="1" applyAlignment="1" applyProtection="1">
      <alignment/>
      <protection/>
    </xf>
    <xf numFmtId="1" fontId="6" fillId="24" borderId="14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24" borderId="15" xfId="0" applyNumberFormat="1" applyFont="1" applyFill="1" applyBorder="1" applyAlignment="1" applyProtection="1">
      <alignment/>
      <protection/>
    </xf>
    <xf numFmtId="0" fontId="15" fillId="2" borderId="10" xfId="0" applyFont="1" applyFill="1" applyBorder="1" applyAlignment="1">
      <alignment horizontal="center" vertical="center" wrapText="1"/>
    </xf>
    <xf numFmtId="16" fontId="15" fillId="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16" fontId="15" fillId="2" borderId="16" xfId="0" applyNumberFormat="1" applyFont="1" applyFill="1" applyBorder="1" applyAlignment="1">
      <alignment horizontal="center" vertical="center" wrapText="1"/>
    </xf>
    <xf numFmtId="0" fontId="42" fillId="23" borderId="18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4" fillId="6" borderId="19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4" borderId="10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/>
    </xf>
    <xf numFmtId="0" fontId="6" fillId="2" borderId="2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/>
    </xf>
    <xf numFmtId="0" fontId="14" fillId="4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1" fontId="6" fillId="8" borderId="10" xfId="0" applyNumberFormat="1" applyFont="1" applyFill="1" applyBorder="1" applyAlignment="1" applyProtection="1">
      <alignment/>
      <protection/>
    </xf>
    <xf numFmtId="1" fontId="6" fillId="8" borderId="24" xfId="0" applyNumberFormat="1" applyFont="1" applyFill="1" applyBorder="1" applyAlignment="1" applyProtection="1">
      <alignment/>
      <protection/>
    </xf>
    <xf numFmtId="1" fontId="6" fillId="8" borderId="16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192" fontId="6" fillId="24" borderId="10" xfId="0" applyNumberFormat="1" applyFont="1" applyFill="1" applyBorder="1" applyAlignment="1" applyProtection="1">
      <alignment/>
      <protection/>
    </xf>
    <xf numFmtId="0" fontId="14" fillId="4" borderId="18" xfId="0" applyFont="1" applyFill="1" applyBorder="1" applyAlignment="1" applyProtection="1">
      <alignment vertical="center" wrapText="1"/>
      <protection/>
    </xf>
    <xf numFmtId="192" fontId="14" fillId="4" borderId="22" xfId="0" applyNumberFormat="1" applyFont="1" applyFill="1" applyBorder="1" applyAlignment="1" applyProtection="1">
      <alignment vertical="center" wrapText="1"/>
      <protection/>
    </xf>
    <xf numFmtId="192" fontId="14" fillId="4" borderId="24" xfId="0" applyNumberFormat="1" applyFont="1" applyFill="1" applyBorder="1" applyAlignment="1" applyProtection="1">
      <alignment vertical="center" wrapText="1"/>
      <protection/>
    </xf>
    <xf numFmtId="192" fontId="14" fillId="4" borderId="25" xfId="0" applyNumberFormat="1" applyFont="1" applyFill="1" applyBorder="1" applyAlignment="1" applyProtection="1">
      <alignment vertical="center" wrapText="1"/>
      <protection/>
    </xf>
    <xf numFmtId="192" fontId="15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26" xfId="0" applyBorder="1" applyAlignment="1" applyProtection="1">
      <alignment/>
      <protection/>
    </xf>
    <xf numFmtId="0" fontId="14" fillId="4" borderId="25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93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4" fillId="4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vertical="center"/>
    </xf>
    <xf numFmtId="0" fontId="48" fillId="4" borderId="2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4" fillId="20" borderId="30" xfId="0" applyFont="1" applyFill="1" applyBorder="1" applyAlignment="1" applyProtection="1">
      <alignment vertical="center" wrapText="1"/>
      <protection/>
    </xf>
    <xf numFmtId="0" fontId="4" fillId="23" borderId="31" xfId="0" applyFont="1" applyFill="1" applyBorder="1" applyAlignment="1">
      <alignment horizontal="left" vertical="top" wrapText="1" indent="1"/>
    </xf>
    <xf numFmtId="49" fontId="4" fillId="23" borderId="31" xfId="0" applyNumberFormat="1" applyFont="1" applyFill="1" applyBorder="1" applyAlignment="1">
      <alignment horizontal="left" vertical="top" wrapText="1" indent="4"/>
    </xf>
    <xf numFmtId="49" fontId="4" fillId="23" borderId="32" xfId="0" applyNumberFormat="1" applyFont="1" applyFill="1" applyBorder="1" applyAlignment="1">
      <alignment horizontal="left" vertical="top" wrapText="1" indent="4"/>
    </xf>
    <xf numFmtId="0" fontId="4" fillId="23" borderId="31" xfId="0" applyFont="1" applyFill="1" applyBorder="1" applyAlignment="1">
      <alignment horizontal="left" wrapText="1" indent="1"/>
    </xf>
    <xf numFmtId="0" fontId="4" fillId="23" borderId="31" xfId="0" applyFont="1" applyFill="1" applyBorder="1" applyAlignment="1">
      <alignment horizontal="left" wrapText="1" indent="5"/>
    </xf>
    <xf numFmtId="0" fontId="4" fillId="23" borderId="32" xfId="0" applyFont="1" applyFill="1" applyBorder="1" applyAlignment="1">
      <alignment horizontal="left" wrapText="1" indent="5"/>
    </xf>
    <xf numFmtId="0" fontId="4" fillId="0" borderId="11" xfId="0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4" fillId="2" borderId="30" xfId="0" applyFont="1" applyFill="1" applyBorder="1" applyAlignment="1">
      <alignment horizontal="left"/>
    </xf>
    <xf numFmtId="1" fontId="6" fillId="2" borderId="11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23" borderId="39" xfId="0" applyFont="1" applyFill="1" applyBorder="1" applyAlignment="1">
      <alignment horizontal="left" indent="1"/>
    </xf>
    <xf numFmtId="0" fontId="4" fillId="23" borderId="40" xfId="0" applyFont="1" applyFill="1" applyBorder="1" applyAlignment="1">
      <alignment horizontal="left" indent="5"/>
    </xf>
    <xf numFmtId="0" fontId="4" fillId="23" borderId="41" xfId="0" applyFont="1" applyFill="1" applyBorder="1" applyAlignment="1">
      <alignment horizontal="left" indent="5"/>
    </xf>
    <xf numFmtId="0" fontId="4" fillId="23" borderId="42" xfId="0" applyFont="1" applyFill="1" applyBorder="1" applyAlignment="1">
      <alignment horizontal="left" indent="5"/>
    </xf>
    <xf numFmtId="0" fontId="4" fillId="23" borderId="43" xfId="0" applyFont="1" applyFill="1" applyBorder="1" applyAlignment="1">
      <alignment horizontal="left" vertical="center" indent="1"/>
    </xf>
    <xf numFmtId="0" fontId="4" fillId="23" borderId="44" xfId="0" applyFont="1" applyFill="1" applyBorder="1" applyAlignment="1">
      <alignment vertical="center"/>
    </xf>
    <xf numFmtId="0" fontId="4" fillId="23" borderId="44" xfId="0" applyFont="1" applyFill="1" applyBorder="1" applyAlignment="1">
      <alignment horizontal="left" vertical="center" indent="1"/>
    </xf>
    <xf numFmtId="192" fontId="4" fillId="23" borderId="44" xfId="0" applyNumberFormat="1" applyFont="1" applyFill="1" applyBorder="1" applyAlignment="1" applyProtection="1">
      <alignment/>
      <protection locked="0"/>
    </xf>
    <xf numFmtId="0" fontId="4" fillId="23" borderId="45" xfId="0" applyFont="1" applyFill="1" applyBorder="1" applyAlignment="1">
      <alignment/>
    </xf>
    <xf numFmtId="192" fontId="4" fillId="23" borderId="45" xfId="0" applyNumberFormat="1" applyFont="1" applyFill="1" applyBorder="1" applyAlignment="1" applyProtection="1">
      <alignment/>
      <protection locked="0"/>
    </xf>
    <xf numFmtId="0" fontId="4" fillId="23" borderId="44" xfId="0" applyFont="1" applyFill="1" applyBorder="1" applyAlignment="1">
      <alignment/>
    </xf>
    <xf numFmtId="0" fontId="4" fillId="23" borderId="46" xfId="0" applyFont="1" applyFill="1" applyBorder="1" applyAlignment="1">
      <alignment horizontal="left" indent="2"/>
    </xf>
    <xf numFmtId="0" fontId="4" fillId="23" borderId="47" xfId="0" applyFont="1" applyFill="1" applyBorder="1" applyAlignment="1">
      <alignment/>
    </xf>
    <xf numFmtId="0" fontId="4" fillId="23" borderId="47" xfId="0" applyFont="1" applyFill="1" applyBorder="1" applyAlignment="1">
      <alignment horizontal="left" indent="2"/>
    </xf>
    <xf numFmtId="192" fontId="4" fillId="23" borderId="47" xfId="0" applyNumberFormat="1" applyFont="1" applyFill="1" applyBorder="1" applyAlignment="1" applyProtection="1">
      <alignment/>
      <protection locked="0"/>
    </xf>
    <xf numFmtId="0" fontId="4" fillId="23" borderId="46" xfId="0" applyFont="1" applyFill="1" applyBorder="1" applyAlignment="1">
      <alignment horizontal="left" indent="7"/>
    </xf>
    <xf numFmtId="0" fontId="4" fillId="23" borderId="47" xfId="0" applyFont="1" applyFill="1" applyBorder="1" applyAlignment="1">
      <alignment horizontal="left" indent="7"/>
    </xf>
    <xf numFmtId="0" fontId="4" fillId="23" borderId="48" xfId="0" applyFont="1" applyFill="1" applyBorder="1" applyAlignment="1">
      <alignment horizontal="left" indent="2"/>
    </xf>
    <xf numFmtId="0" fontId="4" fillId="23" borderId="44" xfId="0" applyFont="1" applyFill="1" applyBorder="1" applyAlignment="1">
      <alignment horizontal="right"/>
    </xf>
    <xf numFmtId="0" fontId="4" fillId="23" borderId="44" xfId="0" applyFont="1" applyFill="1" applyBorder="1" applyAlignment="1" applyProtection="1">
      <alignment/>
      <protection locked="0"/>
    </xf>
    <xf numFmtId="0" fontId="4" fillId="23" borderId="47" xfId="0" applyFont="1" applyFill="1" applyBorder="1" applyAlignment="1">
      <alignment horizontal="right"/>
    </xf>
    <xf numFmtId="0" fontId="4" fillId="23" borderId="47" xfId="0" applyFont="1" applyFill="1" applyBorder="1" applyAlignment="1" applyProtection="1">
      <alignment/>
      <protection locked="0"/>
    </xf>
    <xf numFmtId="0" fontId="4" fillId="23" borderId="45" xfId="0" applyFont="1" applyFill="1" applyBorder="1" applyAlignment="1">
      <alignment horizontal="right"/>
    </xf>
    <xf numFmtId="0" fontId="4" fillId="23" borderId="45" xfId="0" applyFont="1" applyFill="1" applyBorder="1" applyAlignment="1" applyProtection="1">
      <alignment/>
      <protection locked="0"/>
    </xf>
    <xf numFmtId="0" fontId="4" fillId="23" borderId="44" xfId="0" applyFont="1" applyFill="1" applyBorder="1" applyAlignment="1">
      <alignment horizontal="right"/>
    </xf>
    <xf numFmtId="0" fontId="49" fillId="23" borderId="49" xfId="0" applyFont="1" applyFill="1" applyBorder="1" applyAlignment="1" applyProtection="1">
      <alignment/>
      <protection locked="0"/>
    </xf>
    <xf numFmtId="0" fontId="4" fillId="23" borderId="50" xfId="0" applyFont="1" applyFill="1" applyBorder="1" applyAlignment="1">
      <alignment horizontal="left" indent="4"/>
    </xf>
    <xf numFmtId="0" fontId="6" fillId="23" borderId="51" xfId="0" applyFont="1" applyFill="1" applyBorder="1" applyAlignment="1" applyProtection="1">
      <alignment/>
      <protection locked="0"/>
    </xf>
    <xf numFmtId="0" fontId="4" fillId="23" borderId="52" xfId="0" applyFont="1" applyFill="1" applyBorder="1" applyAlignment="1">
      <alignment horizontal="right"/>
    </xf>
    <xf numFmtId="0" fontId="14" fillId="23" borderId="22" xfId="0" applyFont="1" applyFill="1" applyBorder="1" applyAlignment="1">
      <alignment horizontal="right"/>
    </xf>
    <xf numFmtId="192" fontId="4" fillId="23" borderId="22" xfId="0" applyNumberFormat="1" applyFont="1" applyFill="1" applyBorder="1" applyAlignment="1" applyProtection="1">
      <alignment/>
      <protection locked="0"/>
    </xf>
    <xf numFmtId="0" fontId="6" fillId="23" borderId="44" xfId="0" applyFont="1" applyFill="1" applyBorder="1" applyAlignment="1">
      <alignment horizontal="right"/>
    </xf>
    <xf numFmtId="0" fontId="4" fillId="23" borderId="53" xfId="0" applyFont="1" applyFill="1" applyBorder="1" applyAlignment="1">
      <alignment horizontal="right"/>
    </xf>
    <xf numFmtId="192" fontId="4" fillId="23" borderId="53" xfId="0" applyNumberFormat="1" applyFont="1" applyFill="1" applyBorder="1" applyAlignment="1" applyProtection="1">
      <alignment/>
      <protection locked="0"/>
    </xf>
    <xf numFmtId="0" fontId="4" fillId="23" borderId="46" xfId="0" applyFont="1" applyFill="1" applyBorder="1" applyAlignment="1">
      <alignment horizontal="left"/>
    </xf>
    <xf numFmtId="0" fontId="4" fillId="23" borderId="47" xfId="0" applyFont="1" applyFill="1" applyBorder="1" applyAlignment="1">
      <alignment horizontal="left"/>
    </xf>
    <xf numFmtId="192" fontId="6" fillId="2" borderId="29" xfId="0" applyNumberFormat="1" applyFont="1" applyFill="1" applyBorder="1" applyAlignment="1" applyProtection="1">
      <alignment/>
      <protection/>
    </xf>
    <xf numFmtId="0" fontId="4" fillId="2" borderId="22" xfId="0" applyFont="1" applyFill="1" applyBorder="1" applyAlignment="1" applyProtection="1">
      <alignment/>
      <protection/>
    </xf>
    <xf numFmtId="1" fontId="6" fillId="2" borderId="10" xfId="0" applyNumberFormat="1" applyFont="1" applyFill="1" applyBorder="1" applyAlignment="1" applyProtection="1">
      <alignment/>
      <protection/>
    </xf>
    <xf numFmtId="192" fontId="6" fillId="2" borderId="10" xfId="0" applyNumberFormat="1" applyFont="1" applyFill="1" applyBorder="1" applyAlignment="1" applyProtection="1">
      <alignment horizontal="right"/>
      <protection/>
    </xf>
    <xf numFmtId="1" fontId="6" fillId="2" borderId="24" xfId="0" applyNumberFormat="1" applyFont="1" applyFill="1" applyBorder="1" applyAlignment="1" applyProtection="1">
      <alignment/>
      <protection/>
    </xf>
    <xf numFmtId="192" fontId="6" fillId="2" borderId="16" xfId="0" applyNumberFormat="1" applyFont="1" applyFill="1" applyBorder="1" applyAlignment="1" applyProtection="1">
      <alignment horizontal="right"/>
      <protection/>
    </xf>
    <xf numFmtId="1" fontId="6" fillId="2" borderId="12" xfId="0" applyNumberFormat="1" applyFont="1" applyFill="1" applyBorder="1" applyAlignment="1" applyProtection="1">
      <alignment/>
      <protection/>
    </xf>
    <xf numFmtId="1" fontId="6" fillId="2" borderId="17" xfId="0" applyNumberFormat="1" applyFont="1" applyFill="1" applyBorder="1" applyAlignment="1" applyProtection="1">
      <alignment/>
      <protection/>
    </xf>
    <xf numFmtId="1" fontId="6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vertical="center"/>
    </xf>
    <xf numFmtId="0" fontId="42" fillId="2" borderId="18" xfId="0" applyFont="1" applyFill="1" applyBorder="1" applyAlignment="1">
      <alignment horizontal="left" vertical="center" indent="1"/>
    </xf>
    <xf numFmtId="1" fontId="6" fillId="2" borderId="16" xfId="0" applyNumberFormat="1" applyFont="1" applyFill="1" applyBorder="1" applyAlignment="1" applyProtection="1">
      <alignment/>
      <protection/>
    </xf>
    <xf numFmtId="192" fontId="6" fillId="2" borderId="54" xfId="0" applyNumberFormat="1" applyFont="1" applyFill="1" applyBorder="1" applyAlignment="1" applyProtection="1">
      <alignment/>
      <protection/>
    </xf>
    <xf numFmtId="192" fontId="6" fillId="2" borderId="10" xfId="0" applyNumberFormat="1" applyFont="1" applyFill="1" applyBorder="1" applyAlignment="1" applyProtection="1">
      <alignment/>
      <protection/>
    </xf>
    <xf numFmtId="1" fontId="6" fillId="2" borderId="34" xfId="0" applyNumberFormat="1" applyFont="1" applyFill="1" applyBorder="1" applyAlignment="1" applyProtection="1">
      <alignment/>
      <protection/>
    </xf>
    <xf numFmtId="192" fontId="6" fillId="2" borderId="11" xfId="0" applyNumberFormat="1" applyFont="1" applyFill="1" applyBorder="1" applyAlignment="1" applyProtection="1">
      <alignment/>
      <protection/>
    </xf>
    <xf numFmtId="192" fontId="6" fillId="2" borderId="12" xfId="0" applyNumberFormat="1" applyFont="1" applyFill="1" applyBorder="1" applyAlignment="1" applyProtection="1">
      <alignment/>
      <protection/>
    </xf>
    <xf numFmtId="192" fontId="6" fillId="2" borderId="34" xfId="0" applyNumberFormat="1" applyFont="1" applyFill="1" applyBorder="1" applyAlignment="1" applyProtection="1">
      <alignment/>
      <protection/>
    </xf>
    <xf numFmtId="192" fontId="6" fillId="2" borderId="15" xfId="0" applyNumberFormat="1" applyFont="1" applyFill="1" applyBorder="1" applyAlignment="1" applyProtection="1">
      <alignment/>
      <protection/>
    </xf>
    <xf numFmtId="192" fontId="6" fillId="2" borderId="17" xfId="0" applyNumberFormat="1" applyFont="1" applyFill="1" applyBorder="1" applyAlignment="1" applyProtection="1">
      <alignment/>
      <protection/>
    </xf>
    <xf numFmtId="1" fontId="6" fillId="2" borderId="54" xfId="0" applyNumberFormat="1" applyFont="1" applyFill="1" applyBorder="1" applyAlignment="1" applyProtection="1">
      <alignment/>
      <protection/>
    </xf>
    <xf numFmtId="1" fontId="6" fillId="2" borderId="14" xfId="0" applyNumberFormat="1" applyFont="1" applyFill="1" applyBorder="1" applyAlignment="1" applyProtection="1">
      <alignment/>
      <protection/>
    </xf>
    <xf numFmtId="0" fontId="14" fillId="2" borderId="18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indent="1"/>
    </xf>
    <xf numFmtId="1" fontId="6" fillId="2" borderId="55" xfId="0" applyNumberFormat="1" applyFont="1" applyFill="1" applyBorder="1" applyAlignment="1" applyProtection="1">
      <alignment/>
      <protection/>
    </xf>
    <xf numFmtId="1" fontId="6" fillId="2" borderId="37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/>
      <protection locked="0"/>
    </xf>
    <xf numFmtId="0" fontId="4" fillId="0" borderId="57" xfId="0" applyFont="1" applyFill="1" applyBorder="1" applyAlignment="1" applyProtection="1">
      <alignment/>
      <protection locked="0"/>
    </xf>
    <xf numFmtId="0" fontId="4" fillId="0" borderId="58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/>
    </xf>
    <xf numFmtId="0" fontId="4" fillId="0" borderId="58" xfId="0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 locked="0"/>
    </xf>
    <xf numFmtId="0" fontId="9" fillId="23" borderId="42" xfId="0" applyFont="1" applyFill="1" applyBorder="1" applyAlignment="1">
      <alignment horizontal="left" indent="1"/>
    </xf>
    <xf numFmtId="0" fontId="9" fillId="23" borderId="42" xfId="0" applyFont="1" applyFill="1" applyBorder="1" applyAlignment="1">
      <alignment horizontal="left" indent="5"/>
    </xf>
    <xf numFmtId="0" fontId="9" fillId="23" borderId="40" xfId="0" applyFont="1" applyFill="1" applyBorder="1" applyAlignment="1">
      <alignment horizontal="left" indent="5"/>
    </xf>
    <xf numFmtId="0" fontId="4" fillId="23" borderId="42" xfId="0" applyFont="1" applyFill="1" applyBorder="1" applyAlignment="1">
      <alignment horizontal="left" indent="1"/>
    </xf>
    <xf numFmtId="0" fontId="4" fillId="23" borderId="60" xfId="0" applyFont="1" applyFill="1" applyBorder="1" applyAlignment="1">
      <alignment horizontal="left" indent="1"/>
    </xf>
    <xf numFmtId="0" fontId="42" fillId="23" borderId="18" xfId="0" applyFont="1" applyFill="1" applyBorder="1" applyAlignment="1">
      <alignment horizontal="left" vertical="center" indent="1"/>
    </xf>
    <xf numFmtId="0" fontId="4" fillId="23" borderId="60" xfId="0" applyFont="1" applyFill="1" applyBorder="1" applyAlignment="1">
      <alignment horizontal="left" indent="5"/>
    </xf>
    <xf numFmtId="0" fontId="4" fillId="23" borderId="39" xfId="0" applyFont="1" applyFill="1" applyBorder="1" applyAlignment="1">
      <alignment horizontal="left" wrapText="1" indent="1"/>
    </xf>
    <xf numFmtId="0" fontId="4" fillId="23" borderId="42" xfId="0" applyFont="1" applyFill="1" applyBorder="1" applyAlignment="1">
      <alignment horizontal="left" wrapText="1" indent="1"/>
    </xf>
    <xf numFmtId="0" fontId="4" fillId="23" borderId="42" xfId="0" applyFont="1" applyFill="1" applyBorder="1" applyAlignment="1">
      <alignment horizontal="left" indent="6"/>
    </xf>
    <xf numFmtId="192" fontId="4" fillId="0" borderId="10" xfId="0" applyNumberFormat="1" applyFont="1" applyFill="1" applyBorder="1" applyAlignment="1" applyProtection="1">
      <alignment horizontal="right"/>
      <protection locked="0"/>
    </xf>
    <xf numFmtId="192" fontId="4" fillId="0" borderId="24" xfId="0" applyNumberFormat="1" applyFont="1" applyFill="1" applyBorder="1" applyAlignment="1" applyProtection="1">
      <alignment horizontal="right"/>
      <protection locked="0"/>
    </xf>
    <xf numFmtId="192" fontId="4" fillId="0" borderId="16" xfId="0" applyNumberFormat="1" applyFont="1" applyFill="1" applyBorder="1" applyAlignment="1" applyProtection="1">
      <alignment horizontal="right"/>
      <protection locked="0"/>
    </xf>
    <xf numFmtId="192" fontId="4" fillId="0" borderId="61" xfId="0" applyNumberFormat="1" applyFont="1" applyFill="1" applyBorder="1" applyAlignment="1" applyProtection="1">
      <alignment horizontal="right"/>
      <protection locked="0"/>
    </xf>
    <xf numFmtId="192" fontId="4" fillId="0" borderId="12" xfId="0" applyNumberFormat="1" applyFont="1" applyFill="1" applyBorder="1" applyAlignment="1" applyProtection="1">
      <alignment horizontal="right"/>
      <protection locked="0"/>
    </xf>
    <xf numFmtId="192" fontId="4" fillId="0" borderId="19" xfId="0" applyNumberFormat="1" applyFont="1" applyFill="1" applyBorder="1" applyAlignment="1" applyProtection="1">
      <alignment horizontal="right"/>
      <protection locked="0"/>
    </xf>
    <xf numFmtId="192" fontId="4" fillId="0" borderId="13" xfId="0" applyNumberFormat="1" applyFont="1" applyFill="1" applyBorder="1" applyAlignment="1" applyProtection="1">
      <alignment horizontal="right"/>
      <protection locked="0"/>
    </xf>
    <xf numFmtId="192" fontId="4" fillId="0" borderId="34" xfId="0" applyNumberFormat="1" applyFont="1" applyFill="1" applyBorder="1" applyAlignment="1" applyProtection="1">
      <alignment horizontal="right"/>
      <protection locked="0"/>
    </xf>
    <xf numFmtId="192" fontId="4" fillId="0" borderId="58" xfId="0" applyNumberFormat="1" applyFont="1" applyFill="1" applyBorder="1" applyAlignment="1" applyProtection="1">
      <alignment horizontal="right"/>
      <protection locked="0"/>
    </xf>
    <xf numFmtId="192" fontId="4" fillId="0" borderId="35" xfId="0" applyNumberFormat="1" applyFont="1" applyFill="1" applyBorder="1" applyAlignment="1" applyProtection="1">
      <alignment horizontal="right"/>
      <protection locked="0"/>
    </xf>
    <xf numFmtId="0" fontId="4" fillId="0" borderId="62" xfId="0" applyFont="1" applyFill="1" applyBorder="1" applyAlignment="1" applyProtection="1">
      <alignment/>
      <protection locked="0"/>
    </xf>
    <xf numFmtId="0" fontId="4" fillId="0" borderId="63" xfId="0" applyFont="1" applyFill="1" applyBorder="1" applyAlignment="1" applyProtection="1">
      <alignment/>
      <protection locked="0"/>
    </xf>
    <xf numFmtId="192" fontId="4" fillId="0" borderId="64" xfId="0" applyNumberFormat="1" applyFont="1" applyFill="1" applyBorder="1" applyAlignment="1" applyProtection="1">
      <alignment horizontal="right"/>
      <protection locked="0"/>
    </xf>
    <xf numFmtId="192" fontId="4" fillId="0" borderId="54" xfId="0" applyNumberFormat="1" applyFont="1" applyFill="1" applyBorder="1" applyAlignment="1" applyProtection="1">
      <alignment horizontal="right"/>
      <protection locked="0"/>
    </xf>
    <xf numFmtId="192" fontId="4" fillId="0" borderId="11" xfId="0" applyNumberFormat="1" applyFont="1" applyFill="1" applyBorder="1" applyAlignment="1" applyProtection="1">
      <alignment horizontal="right"/>
      <protection locked="0"/>
    </xf>
    <xf numFmtId="192" fontId="4" fillId="0" borderId="65" xfId="0" applyNumberFormat="1" applyFont="1" applyFill="1" applyBorder="1" applyAlignment="1" applyProtection="1">
      <alignment horizontal="right"/>
      <protection locked="0"/>
    </xf>
    <xf numFmtId="192" fontId="4" fillId="0" borderId="33" xfId="0" applyNumberFormat="1" applyFont="1" applyFill="1" applyBorder="1" applyAlignment="1" applyProtection="1">
      <alignment horizontal="right"/>
      <protection locked="0"/>
    </xf>
    <xf numFmtId="192" fontId="4" fillId="0" borderId="17" xfId="0" applyNumberFormat="1" applyFont="1" applyFill="1" applyBorder="1" applyAlignment="1" applyProtection="1">
      <alignment horizontal="right"/>
      <protection locked="0"/>
    </xf>
    <xf numFmtId="192" fontId="4" fillId="0" borderId="56" xfId="0" applyNumberFormat="1" applyFont="1" applyFill="1" applyBorder="1" applyAlignment="1" applyProtection="1">
      <alignment horizontal="right"/>
      <protection locked="0"/>
    </xf>
    <xf numFmtId="192" fontId="4" fillId="0" borderId="57" xfId="0" applyNumberFormat="1" applyFont="1" applyFill="1" applyBorder="1" applyAlignment="1" applyProtection="1">
      <alignment horizontal="right"/>
      <protection locked="0"/>
    </xf>
    <xf numFmtId="192" fontId="4" fillId="0" borderId="14" xfId="0" applyNumberFormat="1" applyFont="1" applyFill="1" applyBorder="1" applyAlignment="1" applyProtection="1">
      <alignment horizontal="right"/>
      <protection locked="0"/>
    </xf>
    <xf numFmtId="192" fontId="4" fillId="0" borderId="59" xfId="0" applyNumberFormat="1" applyFont="1" applyFill="1" applyBorder="1" applyAlignment="1" applyProtection="1">
      <alignment horizontal="right"/>
      <protection locked="0"/>
    </xf>
    <xf numFmtId="192" fontId="4" fillId="0" borderId="36" xfId="0" applyNumberFormat="1" applyFont="1" applyFill="1" applyBorder="1" applyAlignment="1" applyProtection="1">
      <alignment horizontal="right"/>
      <protection locked="0"/>
    </xf>
    <xf numFmtId="192" fontId="4" fillId="2" borderId="10" xfId="0" applyNumberFormat="1" applyFont="1" applyFill="1" applyBorder="1" applyAlignment="1" applyProtection="1">
      <alignment horizontal="right"/>
      <protection/>
    </xf>
    <xf numFmtId="192" fontId="14" fillId="2" borderId="30" xfId="0" applyNumberFormat="1" applyFont="1" applyFill="1" applyBorder="1" applyAlignment="1">
      <alignment horizontal="left" wrapText="1"/>
    </xf>
    <xf numFmtId="0" fontId="14" fillId="2" borderId="18" xfId="0" applyFont="1" applyFill="1" applyBorder="1" applyAlignment="1" applyProtection="1">
      <alignment horizontal="left" vertical="center"/>
      <protection/>
    </xf>
    <xf numFmtId="0" fontId="14" fillId="2" borderId="30" xfId="0" applyFont="1" applyFill="1" applyBorder="1" applyAlignment="1" applyProtection="1">
      <alignment horizontal="left" vertical="center" wrapText="1"/>
      <protection/>
    </xf>
    <xf numFmtId="192" fontId="6" fillId="2" borderId="16" xfId="0" applyNumberFormat="1" applyFont="1" applyFill="1" applyBorder="1" applyAlignment="1" applyProtection="1">
      <alignment/>
      <protection/>
    </xf>
    <xf numFmtId="192" fontId="14" fillId="2" borderId="66" xfId="0" applyNumberFormat="1" applyFont="1" applyFill="1" applyBorder="1" applyAlignment="1" applyProtection="1">
      <alignment horizontal="left" vertical="center" wrapText="1"/>
      <protection/>
    </xf>
    <xf numFmtId="192" fontId="6" fillId="2" borderId="12" xfId="0" applyNumberFormat="1" applyFont="1" applyFill="1" applyBorder="1" applyAlignment="1" applyProtection="1">
      <alignment horizontal="right"/>
      <protection/>
    </xf>
    <xf numFmtId="192" fontId="6" fillId="2" borderId="11" xfId="0" applyNumberFormat="1" applyFont="1" applyFill="1" applyBorder="1" applyAlignment="1" applyProtection="1">
      <alignment horizontal="right"/>
      <protection/>
    </xf>
    <xf numFmtId="192" fontId="6" fillId="2" borderId="14" xfId="0" applyNumberFormat="1" applyFont="1" applyFill="1" applyBorder="1" applyAlignment="1" applyProtection="1">
      <alignment horizontal="right"/>
      <protection/>
    </xf>
    <xf numFmtId="192" fontId="14" fillId="23" borderId="30" xfId="0" applyNumberFormat="1" applyFont="1" applyFill="1" applyBorder="1" applyAlignment="1">
      <alignment horizontal="left" wrapText="1"/>
    </xf>
    <xf numFmtId="0" fontId="4" fillId="23" borderId="42" xfId="0" applyFont="1" applyFill="1" applyBorder="1" applyAlignment="1" applyProtection="1">
      <alignment/>
      <protection/>
    </xf>
    <xf numFmtId="0" fontId="4" fillId="23" borderId="42" xfId="0" applyFont="1" applyFill="1" applyBorder="1" applyAlignment="1" applyProtection="1">
      <alignment wrapText="1"/>
      <protection/>
    </xf>
    <xf numFmtId="0" fontId="4" fillId="23" borderId="60" xfId="0" applyFont="1" applyFill="1" applyBorder="1" applyAlignment="1" applyProtection="1">
      <alignment wrapText="1"/>
      <protection/>
    </xf>
    <xf numFmtId="0" fontId="4" fillId="23" borderId="40" xfId="0" applyFont="1" applyFill="1" applyBorder="1" applyAlignment="1" applyProtection="1">
      <alignment/>
      <protection/>
    </xf>
    <xf numFmtId="192" fontId="6" fillId="23" borderId="30" xfId="0" applyNumberFormat="1" applyFont="1" applyFill="1" applyBorder="1" applyAlignment="1">
      <alignment wrapText="1"/>
    </xf>
    <xf numFmtId="192" fontId="6" fillId="23" borderId="67" xfId="0" applyNumberFormat="1" applyFont="1" applyFill="1" applyBorder="1" applyAlignment="1">
      <alignment wrapText="1"/>
    </xf>
    <xf numFmtId="0" fontId="4" fillId="23" borderId="68" xfId="0" applyFont="1" applyFill="1" applyBorder="1" applyAlignment="1">
      <alignment horizontal="left" vertical="center" indent="1"/>
    </xf>
    <xf numFmtId="0" fontId="4" fillId="23" borderId="42" xfId="0" applyFont="1" applyFill="1" applyBorder="1" applyAlignment="1">
      <alignment horizontal="left" vertical="center" indent="5"/>
    </xf>
    <xf numFmtId="0" fontId="4" fillId="23" borderId="60" xfId="0" applyFont="1" applyFill="1" applyBorder="1" applyAlignment="1">
      <alignment horizontal="left" vertical="center" indent="5"/>
    </xf>
    <xf numFmtId="192" fontId="4" fillId="23" borderId="39" xfId="0" applyNumberFormat="1" applyFont="1" applyFill="1" applyBorder="1" applyAlignment="1">
      <alignment horizontal="left" indent="1"/>
    </xf>
    <xf numFmtId="192" fontId="4" fillId="23" borderId="42" xfId="0" applyNumberFormat="1" applyFont="1" applyFill="1" applyBorder="1" applyAlignment="1">
      <alignment horizontal="left" indent="6"/>
    </xf>
    <xf numFmtId="192" fontId="4" fillId="23" borderId="40" xfId="0" applyNumberFormat="1" applyFont="1" applyFill="1" applyBorder="1" applyAlignment="1">
      <alignment horizontal="left" indent="6"/>
    </xf>
    <xf numFmtId="0" fontId="4" fillId="23" borderId="39" xfId="0" applyFont="1" applyFill="1" applyBorder="1" applyAlignment="1" applyProtection="1">
      <alignment horizontal="left" indent="1"/>
      <protection/>
    </xf>
    <xf numFmtId="0" fontId="4" fillId="23" borderId="42" xfId="0" applyFont="1" applyFill="1" applyBorder="1" applyAlignment="1" applyProtection="1">
      <alignment horizontal="left" indent="5"/>
      <protection/>
    </xf>
    <xf numFmtId="0" fontId="4" fillId="23" borderId="41" xfId="0" applyFont="1" applyFill="1" applyBorder="1" applyAlignment="1" applyProtection="1">
      <alignment horizontal="left" indent="5"/>
      <protection/>
    </xf>
    <xf numFmtId="192" fontId="6" fillId="23" borderId="11" xfId="0" applyNumberFormat="1" applyFont="1" applyFill="1" applyBorder="1" applyAlignment="1" applyProtection="1">
      <alignment/>
      <protection/>
    </xf>
    <xf numFmtId="192" fontId="4" fillId="0" borderId="15" xfId="0" applyNumberFormat="1" applyFont="1" applyFill="1" applyBorder="1" applyAlignment="1" applyProtection="1">
      <alignment horizontal="right"/>
      <protection locked="0"/>
    </xf>
    <xf numFmtId="192" fontId="4" fillId="0" borderId="69" xfId="0" applyNumberFormat="1" applyFont="1" applyFill="1" applyBorder="1" applyAlignment="1" applyProtection="1">
      <alignment horizontal="right"/>
      <protection locked="0"/>
    </xf>
    <xf numFmtId="192" fontId="4" fillId="0" borderId="70" xfId="0" applyNumberFormat="1" applyFont="1" applyFill="1" applyBorder="1" applyAlignment="1" applyProtection="1">
      <alignment horizontal="right"/>
      <protection locked="0"/>
    </xf>
    <xf numFmtId="0" fontId="14" fillId="2" borderId="66" xfId="0" applyFont="1" applyFill="1" applyBorder="1" applyAlignment="1" applyProtection="1">
      <alignment horizontal="left" vertical="center" wrapText="1"/>
      <protection/>
    </xf>
    <xf numFmtId="0" fontId="4" fillId="23" borderId="39" xfId="0" applyFont="1" applyFill="1" applyBorder="1" applyAlignment="1" applyProtection="1">
      <alignment/>
      <protection/>
    </xf>
    <xf numFmtId="0" fontId="6" fillId="23" borderId="30" xfId="0" applyFont="1" applyFill="1" applyBorder="1" applyAlignment="1" applyProtection="1">
      <alignment wrapText="1"/>
      <protection/>
    </xf>
    <xf numFmtId="0" fontId="6" fillId="23" borderId="68" xfId="0" applyFont="1" applyFill="1" applyBorder="1" applyAlignment="1" applyProtection="1">
      <alignment wrapText="1"/>
      <protection/>
    </xf>
    <xf numFmtId="0" fontId="4" fillId="23" borderId="68" xfId="0" applyFont="1" applyFill="1" applyBorder="1" applyAlignment="1" applyProtection="1">
      <alignment horizontal="left" indent="1"/>
      <protection/>
    </xf>
    <xf numFmtId="0" fontId="4" fillId="23" borderId="42" xfId="0" applyFont="1" applyFill="1" applyBorder="1" applyAlignment="1" applyProtection="1">
      <alignment horizontal="left" indent="6"/>
      <protection/>
    </xf>
    <xf numFmtId="0" fontId="4" fillId="23" borderId="40" xfId="0" applyFont="1" applyFill="1" applyBorder="1" applyAlignment="1" applyProtection="1">
      <alignment horizontal="left" indent="6"/>
      <protection/>
    </xf>
    <xf numFmtId="0" fontId="14" fillId="23" borderId="18" xfId="0" applyFont="1" applyFill="1" applyBorder="1" applyAlignment="1">
      <alignment vertical="center"/>
    </xf>
    <xf numFmtId="0" fontId="4" fillId="23" borderId="68" xfId="0" applyFont="1" applyFill="1" applyBorder="1" applyAlignment="1">
      <alignment horizontal="left" indent="6"/>
    </xf>
    <xf numFmtId="0" fontId="4" fillId="23" borderId="41" xfId="0" applyFont="1" applyFill="1" applyBorder="1" applyAlignment="1">
      <alignment horizontal="left" indent="6"/>
    </xf>
    <xf numFmtId="0" fontId="44" fillId="23" borderId="69" xfId="0" applyFont="1" applyFill="1" applyBorder="1" applyAlignment="1" applyProtection="1">
      <alignment/>
      <protection/>
    </xf>
    <xf numFmtId="0" fontId="44" fillId="23" borderId="52" xfId="0" applyFont="1" applyFill="1" applyBorder="1" applyAlignment="1" applyProtection="1">
      <alignment/>
      <protection/>
    </xf>
    <xf numFmtId="0" fontId="44" fillId="23" borderId="71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 applyProtection="1">
      <alignment/>
      <protection/>
    </xf>
    <xf numFmtId="0" fontId="49" fillId="2" borderId="29" xfId="0" applyFont="1" applyFill="1" applyBorder="1" applyAlignment="1" applyProtection="1">
      <alignment/>
      <protection/>
    </xf>
    <xf numFmtId="192" fontId="15" fillId="2" borderId="10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14" fillId="23" borderId="30" xfId="0" applyFont="1" applyFill="1" applyBorder="1" applyAlignment="1" applyProtection="1">
      <alignment horizontal="left" vertical="center" wrapText="1"/>
      <protection/>
    </xf>
    <xf numFmtId="0" fontId="4" fillId="23" borderId="68" xfId="0" applyFont="1" applyFill="1" applyBorder="1" applyAlignment="1">
      <alignment horizontal="left" indent="1"/>
    </xf>
    <xf numFmtId="192" fontId="41" fillId="0" borderId="0" xfId="0" applyNumberFormat="1" applyFont="1" applyFill="1" applyAlignment="1" applyProtection="1">
      <alignment horizontal="left" indent="1"/>
      <protection/>
    </xf>
    <xf numFmtId="192" fontId="41" fillId="0" borderId="0" xfId="0" applyNumberFormat="1" applyFont="1" applyAlignment="1" applyProtection="1">
      <alignment horizontal="left" indent="1"/>
      <protection/>
    </xf>
    <xf numFmtId="0" fontId="14" fillId="4" borderId="18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192" fontId="6" fillId="23" borderId="39" xfId="0" applyNumberFormat="1" applyFont="1" applyFill="1" applyBorder="1" applyAlignment="1" applyProtection="1">
      <alignment/>
      <protection locked="0"/>
    </xf>
    <xf numFmtId="192" fontId="14" fillId="4" borderId="18" xfId="0" applyNumberFormat="1" applyFont="1" applyFill="1" applyBorder="1" applyAlignment="1" applyProtection="1">
      <alignment vertical="center" wrapText="1"/>
      <protection/>
    </xf>
    <xf numFmtId="0" fontId="14" fillId="4" borderId="25" xfId="0" applyFont="1" applyFill="1" applyBorder="1" applyAlignment="1">
      <alignment/>
    </xf>
    <xf numFmtId="1" fontId="6" fillId="24" borderId="16" xfId="0" applyNumberFormat="1" applyFont="1" applyFill="1" applyBorder="1" applyAlignment="1" applyProtection="1">
      <alignment/>
      <protection/>
    </xf>
    <xf numFmtId="0" fontId="4" fillId="0" borderId="39" xfId="0" applyFont="1" applyFill="1" applyBorder="1" applyAlignment="1">
      <alignment horizontal="left" indent="1"/>
    </xf>
    <xf numFmtId="0" fontId="4" fillId="0" borderId="42" xfId="0" applyFont="1" applyFill="1" applyBorder="1" applyAlignment="1">
      <alignment horizontal="left" indent="1"/>
    </xf>
    <xf numFmtId="0" fontId="4" fillId="0" borderId="60" xfId="0" applyFont="1" applyFill="1" applyBorder="1" applyAlignment="1">
      <alignment horizontal="left" indent="1"/>
    </xf>
    <xf numFmtId="1" fontId="6" fillId="24" borderId="62" xfId="0" applyNumberFormat="1" applyFont="1" applyFill="1" applyBorder="1" applyAlignment="1" applyProtection="1">
      <alignment/>
      <protection/>
    </xf>
    <xf numFmtId="1" fontId="6" fillId="24" borderId="34" xfId="0" applyNumberFormat="1" applyFont="1" applyFill="1" applyBorder="1" applyAlignment="1" applyProtection="1">
      <alignment/>
      <protection/>
    </xf>
    <xf numFmtId="0" fontId="4" fillId="6" borderId="34" xfId="0" applyFont="1" applyFill="1" applyBorder="1" applyAlignment="1" applyProtection="1">
      <alignment/>
      <protection locked="0"/>
    </xf>
    <xf numFmtId="0" fontId="4" fillId="6" borderId="35" xfId="0" applyFont="1" applyFill="1" applyBorder="1" applyAlignment="1" applyProtection="1">
      <alignment/>
      <protection locked="0"/>
    </xf>
    <xf numFmtId="0" fontId="42" fillId="23" borderId="18" xfId="0" applyFont="1" applyFill="1" applyBorder="1" applyAlignment="1">
      <alignment horizontal="left" vertical="center" wrapText="1" indent="1"/>
    </xf>
    <xf numFmtId="0" fontId="4" fillId="6" borderId="58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indent="1"/>
    </xf>
    <xf numFmtId="1" fontId="6" fillId="24" borderId="17" xfId="0" applyNumberFormat="1" applyFont="1" applyFill="1" applyBorder="1" applyAlignment="1" applyProtection="1">
      <alignment/>
      <protection/>
    </xf>
    <xf numFmtId="0" fontId="4" fillId="6" borderId="17" xfId="0" applyFont="1" applyFill="1" applyBorder="1" applyAlignment="1" applyProtection="1">
      <alignment/>
      <protection locked="0"/>
    </xf>
    <xf numFmtId="0" fontId="4" fillId="6" borderId="56" xfId="0" applyFont="1" applyFill="1" applyBorder="1" applyAlignment="1" applyProtection="1">
      <alignment/>
      <protection locked="0"/>
    </xf>
    <xf numFmtId="0" fontId="4" fillId="6" borderId="57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quotePrefix="1">
      <alignment horizontal="left" wrapText="1"/>
    </xf>
    <xf numFmtId="1" fontId="6" fillId="25" borderId="10" xfId="0" applyNumberFormat="1" applyFont="1" applyFill="1" applyBorder="1" applyAlignment="1" applyProtection="1">
      <alignment/>
      <protection/>
    </xf>
    <xf numFmtId="1" fontId="6" fillId="24" borderId="10" xfId="0" applyNumberFormat="1" applyFont="1" applyFill="1" applyBorder="1" applyAlignment="1" applyProtection="1">
      <alignment/>
      <protection locked="0"/>
    </xf>
    <xf numFmtId="1" fontId="6" fillId="24" borderId="16" xfId="0" applyNumberFormat="1" applyFont="1" applyFill="1" applyBorder="1" applyAlignment="1" applyProtection="1">
      <alignment/>
      <protection locked="0"/>
    </xf>
    <xf numFmtId="0" fontId="4" fillId="0" borderId="68" xfId="0" applyFont="1" applyFill="1" applyBorder="1" applyAlignment="1">
      <alignment/>
    </xf>
    <xf numFmtId="1" fontId="6" fillId="25" borderId="15" xfId="0" applyNumberFormat="1" applyFont="1" applyFill="1" applyBorder="1" applyAlignment="1" applyProtection="1">
      <alignment/>
      <protection/>
    </xf>
    <xf numFmtId="0" fontId="4" fillId="6" borderId="62" xfId="0" applyFont="1" applyFill="1" applyBorder="1" applyAlignment="1" applyProtection="1">
      <alignment/>
      <protection locked="0"/>
    </xf>
    <xf numFmtId="0" fontId="4" fillId="6" borderId="73" xfId="0" applyFont="1" applyFill="1" applyBorder="1" applyAlignment="1" applyProtection="1">
      <alignment/>
      <protection locked="0"/>
    </xf>
    <xf numFmtId="0" fontId="4" fillId="0" borderId="68" xfId="0" applyFont="1" applyFill="1" applyBorder="1" applyAlignment="1">
      <alignment horizontal="left" indent="1"/>
    </xf>
    <xf numFmtId="1" fontId="6" fillId="25" borderId="12" xfId="0" applyNumberFormat="1" applyFont="1" applyFill="1" applyBorder="1" applyAlignment="1" applyProtection="1">
      <alignment/>
      <protection/>
    </xf>
    <xf numFmtId="1" fontId="6" fillId="25" borderId="34" xfId="0" applyNumberFormat="1" applyFont="1" applyFill="1" applyBorder="1" applyAlignment="1" applyProtection="1">
      <alignment/>
      <protection/>
    </xf>
    <xf numFmtId="0" fontId="4" fillId="0" borderId="74" xfId="0" applyFont="1" applyFill="1" applyBorder="1" applyAlignment="1">
      <alignment horizontal="left" indent="1"/>
    </xf>
    <xf numFmtId="0" fontId="6" fillId="0" borderId="30" xfId="0" applyFont="1" applyFill="1" applyBorder="1" applyAlignment="1">
      <alignment/>
    </xf>
    <xf numFmtId="0" fontId="4" fillId="25" borderId="10" xfId="0" applyFont="1" applyFill="1" applyBorder="1" applyAlignment="1" applyProtection="1">
      <alignment/>
      <protection locked="0"/>
    </xf>
    <xf numFmtId="0" fontId="4" fillId="25" borderId="16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quotePrefix="1">
      <alignment horizontal="left" indent="6"/>
    </xf>
    <xf numFmtId="0" fontId="4" fillId="0" borderId="60" xfId="0" applyFont="1" applyFill="1" applyBorder="1" applyAlignment="1" quotePrefix="1">
      <alignment horizontal="left" indent="6"/>
    </xf>
    <xf numFmtId="0" fontId="6" fillId="0" borderId="30" xfId="0" applyFont="1" applyFill="1" applyBorder="1" applyAlignment="1" quotePrefix="1">
      <alignment/>
    </xf>
    <xf numFmtId="0" fontId="4" fillId="0" borderId="42" xfId="0" applyFont="1" applyFill="1" applyBorder="1" applyAlignment="1">
      <alignment horizontal="left" indent="6"/>
    </xf>
    <xf numFmtId="0" fontId="4" fillId="0" borderId="41" xfId="0" applyFont="1" applyFill="1" applyBorder="1" applyAlignment="1">
      <alignment horizontal="left" indent="6"/>
    </xf>
    <xf numFmtId="1" fontId="6" fillId="25" borderId="14" xfId="0" applyNumberFormat="1" applyFont="1" applyFill="1" applyBorder="1" applyAlignment="1" applyProtection="1">
      <alignment/>
      <protection/>
    </xf>
    <xf numFmtId="0" fontId="4" fillId="6" borderId="14" xfId="0" applyFont="1" applyFill="1" applyBorder="1" applyAlignment="1" applyProtection="1">
      <alignment/>
      <protection locked="0"/>
    </xf>
    <xf numFmtId="0" fontId="4" fillId="6" borderId="36" xfId="0" applyFont="1" applyFill="1" applyBorder="1" applyAlignment="1" applyProtection="1">
      <alignment/>
      <protection locked="0"/>
    </xf>
    <xf numFmtId="192" fontId="15" fillId="2" borderId="61" xfId="0" applyNumberFormat="1" applyFont="1" applyFill="1" applyBorder="1" applyAlignment="1" applyProtection="1">
      <alignment horizontal="center" vertical="center" wrapText="1"/>
      <protection/>
    </xf>
    <xf numFmtId="192" fontId="15" fillId="2" borderId="75" xfId="0" applyNumberFormat="1" applyFont="1" applyFill="1" applyBorder="1" applyAlignment="1" applyProtection="1">
      <alignment horizontal="center" vertical="center" wrapText="1"/>
      <protection/>
    </xf>
    <xf numFmtId="192" fontId="15" fillId="2" borderId="76" xfId="0" applyNumberFormat="1" applyFont="1" applyFill="1" applyBorder="1" applyAlignment="1" applyProtection="1">
      <alignment horizontal="center" vertical="center" wrapText="1"/>
      <protection/>
    </xf>
    <xf numFmtId="192" fontId="15" fillId="2" borderId="64" xfId="0" applyNumberFormat="1" applyFont="1" applyFill="1" applyBorder="1" applyAlignment="1" applyProtection="1">
      <alignment horizontal="center" vertical="center" wrapText="1"/>
      <protection/>
    </xf>
    <xf numFmtId="192" fontId="6" fillId="24" borderId="29" xfId="0" applyNumberFormat="1" applyFont="1" applyFill="1" applyBorder="1" applyAlignment="1" applyProtection="1">
      <alignment/>
      <protection/>
    </xf>
    <xf numFmtId="192" fontId="6" fillId="24" borderId="25" xfId="0" applyNumberFormat="1" applyFont="1" applyFill="1" applyBorder="1" applyAlignment="1" applyProtection="1">
      <alignment/>
      <protection/>
    </xf>
    <xf numFmtId="0" fontId="4" fillId="26" borderId="42" xfId="0" applyFont="1" applyFill="1" applyBorder="1" applyAlignment="1">
      <alignment horizontal="left" indent="5"/>
    </xf>
    <xf numFmtId="192" fontId="6" fillId="24" borderId="12" xfId="0" applyNumberFormat="1" applyFont="1" applyFill="1" applyBorder="1" applyAlignment="1" applyProtection="1">
      <alignment/>
      <protection/>
    </xf>
    <xf numFmtId="192" fontId="4" fillId="6" borderId="12" xfId="0" applyNumberFormat="1" applyFont="1" applyFill="1" applyBorder="1" applyAlignment="1" applyProtection="1">
      <alignment/>
      <protection locked="0"/>
    </xf>
    <xf numFmtId="192" fontId="4" fillId="6" borderId="19" xfId="0" applyNumberFormat="1" applyFont="1" applyFill="1" applyBorder="1" applyAlignment="1" applyProtection="1">
      <alignment/>
      <protection locked="0"/>
    </xf>
    <xf numFmtId="192" fontId="4" fillId="6" borderId="19" xfId="0" applyNumberFormat="1" applyFont="1" applyFill="1" applyBorder="1" applyAlignment="1" applyProtection="1">
      <alignment horizontal="center"/>
      <protection locked="0"/>
    </xf>
    <xf numFmtId="192" fontId="4" fillId="6" borderId="12" xfId="0" applyNumberFormat="1" applyFont="1" applyFill="1" applyBorder="1" applyAlignment="1" applyProtection="1">
      <alignment horizontal="center"/>
      <protection locked="0"/>
    </xf>
    <xf numFmtId="192" fontId="4" fillId="6" borderId="38" xfId="0" applyNumberFormat="1" applyFont="1" applyFill="1" applyBorder="1" applyAlignment="1" applyProtection="1">
      <alignment/>
      <protection locked="0"/>
    </xf>
    <xf numFmtId="0" fontId="4" fillId="26" borderId="42" xfId="0" applyFont="1" applyFill="1" applyBorder="1" applyAlignment="1" quotePrefix="1">
      <alignment horizontal="left" indent="5"/>
    </xf>
    <xf numFmtId="192" fontId="6" fillId="24" borderId="34" xfId="0" applyNumberFormat="1" applyFont="1" applyFill="1" applyBorder="1" applyAlignment="1" applyProtection="1">
      <alignment/>
      <protection/>
    </xf>
    <xf numFmtId="192" fontId="4" fillId="6" borderId="34" xfId="0" applyNumberFormat="1" applyFont="1" applyFill="1" applyBorder="1" applyAlignment="1" applyProtection="1">
      <alignment/>
      <protection locked="0"/>
    </xf>
    <xf numFmtId="192" fontId="4" fillId="6" borderId="58" xfId="0" applyNumberFormat="1" applyFont="1" applyFill="1" applyBorder="1" applyAlignment="1" applyProtection="1">
      <alignment/>
      <protection locked="0"/>
    </xf>
    <xf numFmtId="192" fontId="4" fillId="6" borderId="58" xfId="0" applyNumberFormat="1" applyFont="1" applyFill="1" applyBorder="1" applyAlignment="1" applyProtection="1">
      <alignment horizontal="center"/>
      <protection locked="0"/>
    </xf>
    <xf numFmtId="192" fontId="4" fillId="6" borderId="34" xfId="0" applyNumberFormat="1" applyFont="1" applyFill="1" applyBorder="1" applyAlignment="1" applyProtection="1">
      <alignment horizontal="center"/>
      <protection locked="0"/>
    </xf>
    <xf numFmtId="192" fontId="4" fillId="6" borderId="77" xfId="0" applyNumberFormat="1" applyFont="1" applyFill="1" applyBorder="1" applyAlignment="1" applyProtection="1">
      <alignment/>
      <protection locked="0"/>
    </xf>
    <xf numFmtId="192" fontId="6" fillId="24" borderId="15" xfId="0" applyNumberFormat="1" applyFont="1" applyFill="1" applyBorder="1" applyAlignment="1" applyProtection="1">
      <alignment/>
      <protection/>
    </xf>
    <xf numFmtId="192" fontId="4" fillId="6" borderId="15" xfId="0" applyNumberFormat="1" applyFont="1" applyFill="1" applyBorder="1" applyAlignment="1" applyProtection="1">
      <alignment/>
      <protection locked="0"/>
    </xf>
    <xf numFmtId="192" fontId="4" fillId="6" borderId="69" xfId="0" applyNumberFormat="1" applyFont="1" applyFill="1" applyBorder="1" applyAlignment="1" applyProtection="1">
      <alignment/>
      <protection locked="0"/>
    </xf>
    <xf numFmtId="192" fontId="4" fillId="6" borderId="52" xfId="0" applyNumberFormat="1" applyFont="1" applyFill="1" applyBorder="1" applyAlignment="1" applyProtection="1">
      <alignment/>
      <protection locked="0"/>
    </xf>
    <xf numFmtId="192" fontId="4" fillId="6" borderId="78" xfId="0" applyNumberFormat="1" applyFont="1" applyFill="1" applyBorder="1" applyAlignment="1" applyProtection="1">
      <alignment/>
      <protection locked="0"/>
    </xf>
    <xf numFmtId="192" fontId="4" fillId="6" borderId="47" xfId="0" applyNumberFormat="1" applyFont="1" applyFill="1" applyBorder="1" applyAlignment="1" applyProtection="1">
      <alignment/>
      <protection locked="0"/>
    </xf>
    <xf numFmtId="0" fontId="4" fillId="26" borderId="41" xfId="0" applyFont="1" applyFill="1" applyBorder="1" applyAlignment="1" quotePrefix="1">
      <alignment horizontal="left" indent="5"/>
    </xf>
    <xf numFmtId="192" fontId="6" fillId="24" borderId="14" xfId="0" applyNumberFormat="1" applyFont="1" applyFill="1" applyBorder="1" applyAlignment="1" applyProtection="1">
      <alignment/>
      <protection/>
    </xf>
    <xf numFmtId="192" fontId="4" fillId="6" borderId="14" xfId="0" applyNumberFormat="1" applyFont="1" applyFill="1" applyBorder="1" applyAlignment="1" applyProtection="1">
      <alignment/>
      <protection locked="0"/>
    </xf>
    <xf numFmtId="192" fontId="4" fillId="6" borderId="59" xfId="0" applyNumberFormat="1" applyFont="1" applyFill="1" applyBorder="1" applyAlignment="1" applyProtection="1">
      <alignment/>
      <protection locked="0"/>
    </xf>
    <xf numFmtId="192" fontId="4" fillId="6" borderId="53" xfId="0" applyNumberFormat="1" applyFont="1" applyFill="1" applyBorder="1" applyAlignment="1" applyProtection="1">
      <alignment/>
      <protection locked="0"/>
    </xf>
    <xf numFmtId="192" fontId="4" fillId="6" borderId="79" xfId="0" applyNumberFormat="1" applyFont="1" applyFill="1" applyBorder="1" applyAlignment="1" applyProtection="1">
      <alignment/>
      <protection locked="0"/>
    </xf>
    <xf numFmtId="192" fontId="6" fillId="24" borderId="10" xfId="0" applyNumberFormat="1" applyFont="1" applyFill="1" applyBorder="1" applyAlignment="1" applyProtection="1">
      <alignment horizontal="center"/>
      <protection/>
    </xf>
    <xf numFmtId="0" fontId="4" fillId="23" borderId="80" xfId="0" applyFont="1" applyFill="1" applyBorder="1" applyAlignment="1" applyProtection="1">
      <alignment horizontal="left"/>
      <protection/>
    </xf>
    <xf numFmtId="0" fontId="4" fillId="23" borderId="30" xfId="0" applyFont="1" applyFill="1" applyBorder="1" applyAlignment="1" applyProtection="1">
      <alignment horizontal="left"/>
      <protection/>
    </xf>
    <xf numFmtId="0" fontId="4" fillId="0" borderId="79" xfId="0" applyFont="1" applyFill="1" applyBorder="1" applyAlignment="1" applyProtection="1">
      <alignment/>
      <protection locked="0"/>
    </xf>
    <xf numFmtId="0" fontId="7" fillId="0" borderId="0" xfId="57" applyFont="1" applyProtection="1">
      <alignment/>
      <protection/>
    </xf>
    <xf numFmtId="0" fontId="4" fillId="0" borderId="0" xfId="57" applyFont="1" applyProtection="1">
      <alignment/>
      <protection/>
    </xf>
    <xf numFmtId="0" fontId="6" fillId="0" borderId="0" xfId="57" applyFont="1" applyProtection="1">
      <alignment/>
      <protection/>
    </xf>
    <xf numFmtId="0" fontId="11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0" fillId="0" borderId="0" xfId="57" applyProtection="1">
      <alignment/>
      <protection/>
    </xf>
    <xf numFmtId="0" fontId="13" fillId="0" borderId="0" xfId="57" applyFont="1" applyFill="1" applyBorder="1" applyAlignment="1" applyProtection="1">
      <alignment horizontal="center" vertical="center"/>
      <protection/>
    </xf>
    <xf numFmtId="0" fontId="15" fillId="2" borderId="10" xfId="57" applyFont="1" applyFill="1" applyBorder="1" applyAlignment="1" applyProtection="1">
      <alignment horizontal="center" vertical="center" wrapText="1"/>
      <protection/>
    </xf>
    <xf numFmtId="16" fontId="15" fillId="2" borderId="24" xfId="57" applyNumberFormat="1" applyFont="1" applyFill="1" applyBorder="1" applyAlignment="1" applyProtection="1">
      <alignment horizontal="center" vertical="center" wrapText="1"/>
      <protection/>
    </xf>
    <xf numFmtId="0" fontId="15" fillId="2" borderId="16" xfId="57" applyFont="1" applyFill="1" applyBorder="1" applyAlignment="1" applyProtection="1">
      <alignment horizontal="center" vertical="center" wrapText="1"/>
      <protection/>
    </xf>
    <xf numFmtId="0" fontId="14" fillId="23" borderId="30" xfId="57" applyFont="1" applyFill="1" applyBorder="1" applyAlignment="1" applyProtection="1">
      <alignment horizontal="left" vertical="center" wrapText="1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92" fontId="6" fillId="23" borderId="11" xfId="57" applyNumberFormat="1" applyFont="1" applyFill="1" applyBorder="1" applyAlignment="1" applyProtection="1">
      <alignment/>
      <protection/>
    </xf>
    <xf numFmtId="0" fontId="4" fillId="23" borderId="39" xfId="57" applyFont="1" applyFill="1" applyBorder="1" applyAlignment="1" applyProtection="1">
      <alignment/>
      <protection/>
    </xf>
    <xf numFmtId="0" fontId="4" fillId="23" borderId="42" xfId="57" applyFont="1" applyFill="1" applyBorder="1" applyAlignment="1" applyProtection="1">
      <alignment/>
      <protection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4" fillId="27" borderId="42" xfId="57" applyFont="1" applyFill="1" applyBorder="1" applyAlignment="1" applyProtection="1">
      <alignment wrapText="1"/>
      <protection/>
    </xf>
    <xf numFmtId="0" fontId="4" fillId="27" borderId="42" xfId="57" applyFont="1" applyFill="1" applyBorder="1" applyAlignment="1" applyProtection="1">
      <alignment/>
      <protection/>
    </xf>
    <xf numFmtId="0" fontId="4" fillId="23" borderId="42" xfId="57" applyFont="1" applyFill="1" applyBorder="1" applyAlignment="1" applyProtection="1">
      <alignment wrapText="1"/>
      <protection/>
    </xf>
    <xf numFmtId="0" fontId="6" fillId="23" borderId="30" xfId="57" applyFont="1" applyFill="1" applyBorder="1" applyAlignment="1" applyProtection="1">
      <alignment wrapText="1"/>
      <protection/>
    </xf>
    <xf numFmtId="0" fontId="14" fillId="2" borderId="18" xfId="57" applyFont="1" applyFill="1" applyBorder="1" applyAlignment="1" applyProtection="1">
      <alignment horizontal="left" vertical="center"/>
      <protection/>
    </xf>
    <xf numFmtId="0" fontId="0" fillId="0" borderId="0" xfId="57" applyFill="1">
      <alignment/>
      <protection/>
    </xf>
    <xf numFmtId="0" fontId="13" fillId="0" borderId="23" xfId="57" applyFont="1" applyBorder="1" applyAlignment="1">
      <alignment horizontal="center" vertical="center"/>
      <protection/>
    </xf>
    <xf numFmtId="0" fontId="4" fillId="0" borderId="0" xfId="57" applyFont="1" applyFill="1">
      <alignment/>
      <protection/>
    </xf>
    <xf numFmtId="0" fontId="4" fillId="23" borderId="68" xfId="57" applyFont="1" applyFill="1" applyBorder="1" applyAlignment="1">
      <alignment horizontal="left" vertical="center" indent="1"/>
      <protection/>
    </xf>
    <xf numFmtId="0" fontId="4" fillId="23" borderId="42" xfId="57" applyFont="1" applyFill="1" applyBorder="1" applyAlignment="1">
      <alignment horizontal="left" vertical="center" indent="5"/>
      <protection/>
    </xf>
    <xf numFmtId="0" fontId="4" fillId="23" borderId="60" xfId="57" applyFont="1" applyFill="1" applyBorder="1" applyAlignment="1">
      <alignment horizontal="left" vertical="center" indent="5"/>
      <protection/>
    </xf>
    <xf numFmtId="0" fontId="14" fillId="4" borderId="18" xfId="57" applyFont="1" applyFill="1" applyBorder="1" applyAlignment="1" applyProtection="1">
      <alignment vertical="center" wrapText="1"/>
      <protection/>
    </xf>
    <xf numFmtId="0" fontId="4" fillId="23" borderId="68" xfId="57" applyFont="1" applyFill="1" applyBorder="1" applyAlignment="1" applyProtection="1">
      <alignment horizontal="left" indent="1"/>
      <protection/>
    </xf>
    <xf numFmtId="0" fontId="4" fillId="23" borderId="42" xfId="57" applyFont="1" applyFill="1" applyBorder="1" applyAlignment="1" applyProtection="1">
      <alignment horizontal="left" indent="6"/>
      <protection/>
    </xf>
    <xf numFmtId="0" fontId="4" fillId="23" borderId="40" xfId="57" applyFont="1" applyFill="1" applyBorder="1" applyAlignment="1" applyProtection="1">
      <alignment horizontal="left" indent="6"/>
      <protection/>
    </xf>
    <xf numFmtId="0" fontId="14" fillId="2" borderId="66" xfId="57" applyFont="1" applyFill="1" applyBorder="1" applyAlignment="1" applyProtection="1">
      <alignment horizontal="left" vertical="center" wrapText="1"/>
      <protection/>
    </xf>
    <xf numFmtId="0" fontId="4" fillId="23" borderId="39" xfId="57" applyFont="1" applyFill="1" applyBorder="1" applyAlignment="1" applyProtection="1">
      <alignment horizontal="left" indent="1"/>
      <protection/>
    </xf>
    <xf numFmtId="0" fontId="4" fillId="23" borderId="42" xfId="57" applyFont="1" applyFill="1" applyBorder="1" applyAlignment="1" applyProtection="1">
      <alignment horizontal="left" indent="5"/>
      <protection/>
    </xf>
    <xf numFmtId="0" fontId="4" fillId="23" borderId="41" xfId="57" applyFont="1" applyFill="1" applyBorder="1" applyAlignment="1" applyProtection="1">
      <alignment horizontal="left" indent="5"/>
      <protection/>
    </xf>
    <xf numFmtId="0" fontId="37" fillId="0" borderId="0" xfId="57" applyFont="1" applyProtection="1">
      <alignment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11" fillId="0" borderId="0" xfId="57" applyFont="1" applyFill="1">
      <alignment/>
      <protection/>
    </xf>
    <xf numFmtId="0" fontId="15" fillId="2" borderId="24" xfId="57" applyFont="1" applyFill="1" applyBorder="1" applyAlignment="1">
      <alignment horizontal="center" vertical="center" wrapText="1"/>
      <protection/>
    </xf>
    <xf numFmtId="16" fontId="15" fillId="2" borderId="10" xfId="57" applyNumberFormat="1" applyFont="1" applyFill="1" applyBorder="1" applyAlignment="1">
      <alignment horizontal="center" vertical="center" wrapText="1"/>
      <protection/>
    </xf>
    <xf numFmtId="0" fontId="15" fillId="2" borderId="10" xfId="57" applyFont="1" applyFill="1" applyBorder="1" applyAlignment="1">
      <alignment horizontal="center" vertical="center" wrapText="1"/>
      <protection/>
    </xf>
    <xf numFmtId="0" fontId="15" fillId="2" borderId="16" xfId="57" applyFont="1" applyFill="1" applyBorder="1" applyAlignment="1">
      <alignment horizontal="center" vertical="center" wrapText="1"/>
      <protection/>
    </xf>
    <xf numFmtId="192" fontId="14" fillId="23" borderId="30" xfId="57" applyNumberFormat="1" applyFont="1" applyFill="1" applyBorder="1" applyAlignment="1">
      <alignment horizontal="left" wrapText="1"/>
      <protection/>
    </xf>
    <xf numFmtId="192" fontId="6" fillId="2" borderId="39" xfId="57" applyNumberFormat="1" applyFont="1" applyFill="1" applyBorder="1" applyAlignment="1" applyProtection="1">
      <alignment/>
      <protection/>
    </xf>
    <xf numFmtId="0" fontId="4" fillId="0" borderId="81" xfId="57" applyFont="1" applyFill="1" applyBorder="1">
      <alignment/>
      <protection/>
    </xf>
    <xf numFmtId="0" fontId="0" fillId="0" borderId="81" xfId="57" applyBorder="1" applyProtection="1">
      <alignment/>
      <protection/>
    </xf>
    <xf numFmtId="0" fontId="0" fillId="27" borderId="0" xfId="57" applyFill="1">
      <alignment/>
      <protection/>
    </xf>
    <xf numFmtId="0" fontId="13" fillId="27" borderId="23" xfId="57" applyFont="1" applyFill="1" applyBorder="1" applyAlignment="1" applyProtection="1">
      <alignment horizontal="center" vertical="center"/>
      <protection/>
    </xf>
    <xf numFmtId="0" fontId="0" fillId="27" borderId="0" xfId="57" applyFill="1" applyProtection="1">
      <alignment/>
      <protection/>
    </xf>
    <xf numFmtId="0" fontId="4" fillId="27" borderId="42" xfId="57" applyFont="1" applyFill="1" applyBorder="1" applyAlignment="1" applyProtection="1">
      <alignment vertical="center" wrapText="1"/>
      <protection/>
    </xf>
    <xf numFmtId="0" fontId="4" fillId="23" borderId="40" xfId="57" applyFont="1" applyFill="1" applyBorder="1" applyAlignment="1" applyProtection="1">
      <alignment/>
      <protection/>
    </xf>
    <xf numFmtId="0" fontId="4" fillId="23" borderId="60" xfId="57" applyFont="1" applyFill="1" applyBorder="1" applyAlignment="1" applyProtection="1">
      <alignment wrapText="1"/>
      <protection/>
    </xf>
    <xf numFmtId="192" fontId="6" fillId="23" borderId="30" xfId="57" applyNumberFormat="1" applyFont="1" applyFill="1" applyBorder="1" applyAlignment="1">
      <alignment wrapText="1"/>
      <protection/>
    </xf>
    <xf numFmtId="0" fontId="13" fillId="0" borderId="23" xfId="57" applyFont="1" applyFill="1" applyBorder="1" applyAlignment="1">
      <alignment horizontal="center" vertical="center"/>
      <protection/>
    </xf>
    <xf numFmtId="0" fontId="14" fillId="2" borderId="30" xfId="57" applyFont="1" applyFill="1" applyBorder="1" applyAlignment="1" applyProtection="1">
      <alignment horizontal="left" vertical="center" wrapText="1"/>
      <protection/>
    </xf>
    <xf numFmtId="192" fontId="4" fillId="23" borderId="39" xfId="57" applyNumberFormat="1" applyFont="1" applyFill="1" applyBorder="1" applyAlignment="1">
      <alignment horizontal="left" indent="1"/>
      <protection/>
    </xf>
    <xf numFmtId="192" fontId="4" fillId="23" borderId="42" xfId="57" applyNumberFormat="1" applyFont="1" applyFill="1" applyBorder="1" applyAlignment="1">
      <alignment horizontal="left" indent="6"/>
      <protection/>
    </xf>
    <xf numFmtId="192" fontId="4" fillId="23" borderId="40" xfId="57" applyNumberFormat="1" applyFont="1" applyFill="1" applyBorder="1" applyAlignment="1">
      <alignment horizontal="left" indent="6"/>
      <protection/>
    </xf>
    <xf numFmtId="192" fontId="14" fillId="2" borderId="66" xfId="57" applyNumberFormat="1" applyFont="1" applyFill="1" applyBorder="1" applyAlignment="1" applyProtection="1">
      <alignment horizontal="left" vertical="center" wrapText="1"/>
      <protection/>
    </xf>
    <xf numFmtId="0" fontId="37" fillId="0" borderId="0" xfId="57" applyFont="1">
      <alignment/>
      <protection/>
    </xf>
    <xf numFmtId="192" fontId="6" fillId="2" borderId="24" xfId="0" applyNumberFormat="1" applyFont="1" applyFill="1" applyBorder="1" applyAlignment="1" applyProtection="1">
      <alignment horizontal="right"/>
      <protection/>
    </xf>
    <xf numFmtId="192" fontId="6" fillId="2" borderId="29" xfId="0" applyNumberFormat="1" applyFont="1" applyFill="1" applyBorder="1" applyAlignment="1" applyProtection="1">
      <alignment horizontal="right"/>
      <protection/>
    </xf>
    <xf numFmtId="0" fontId="4" fillId="23" borderId="43" xfId="0" applyFont="1" applyFill="1" applyBorder="1" applyAlignment="1">
      <alignment horizontal="left" indent="1"/>
    </xf>
    <xf numFmtId="0" fontId="4" fillId="23" borderId="44" xfId="0" applyFont="1" applyFill="1" applyBorder="1" applyAlignment="1">
      <alignment horizontal="left" indent="1"/>
    </xf>
    <xf numFmtId="0" fontId="14" fillId="2" borderId="22" xfId="0" applyFont="1" applyFill="1" applyBorder="1" applyAlignment="1">
      <alignment horizontal="left"/>
    </xf>
    <xf numFmtId="0" fontId="14" fillId="2" borderId="50" xfId="0" applyFont="1" applyFill="1" applyBorder="1" applyAlignment="1">
      <alignment horizontal="left" indent="1"/>
    </xf>
    <xf numFmtId="0" fontId="4" fillId="23" borderId="48" xfId="0" applyFont="1" applyFill="1" applyBorder="1" applyAlignment="1">
      <alignment horizontal="left" indent="1"/>
    </xf>
    <xf numFmtId="0" fontId="4" fillId="23" borderId="45" xfId="0" applyFont="1" applyFill="1" applyBorder="1" applyAlignment="1">
      <alignment horizontal="left" indent="1"/>
    </xf>
    <xf numFmtId="0" fontId="6" fillId="2" borderId="44" xfId="0" applyFont="1" applyFill="1" applyBorder="1" applyAlignment="1">
      <alignment horizontal="left" indent="1"/>
    </xf>
    <xf numFmtId="1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70" xfId="0" applyFont="1" applyFill="1" applyBorder="1" applyAlignment="1" applyProtection="1">
      <alignment/>
      <protection locked="0"/>
    </xf>
    <xf numFmtId="192" fontId="6" fillId="2" borderId="61" xfId="0" applyNumberFormat="1" applyFont="1" applyFill="1" applyBorder="1" applyAlignment="1" applyProtection="1">
      <alignment horizontal="right"/>
      <protection/>
    </xf>
    <xf numFmtId="192" fontId="6" fillId="2" borderId="15" xfId="0" applyNumberFormat="1" applyFont="1" applyFill="1" applyBorder="1" applyAlignment="1" applyProtection="1">
      <alignment horizontal="right"/>
      <protection/>
    </xf>
    <xf numFmtId="192" fontId="4" fillId="0" borderId="29" xfId="0" applyNumberFormat="1" applyFont="1" applyFill="1" applyBorder="1" applyAlignment="1" applyProtection="1">
      <alignment horizontal="right"/>
      <protection locked="0"/>
    </xf>
    <xf numFmtId="192" fontId="6" fillId="2" borderId="61" xfId="0" applyNumberFormat="1" applyFont="1" applyFill="1" applyBorder="1" applyAlignment="1" applyProtection="1">
      <alignment/>
      <protection/>
    </xf>
    <xf numFmtId="192" fontId="4" fillId="0" borderId="82" xfId="0" applyNumberFormat="1" applyFont="1" applyFill="1" applyBorder="1" applyAlignment="1" applyProtection="1">
      <alignment horizontal="right"/>
      <protection locked="0"/>
    </xf>
    <xf numFmtId="0" fontId="4" fillId="0" borderId="82" xfId="0" applyFont="1" applyFill="1" applyBorder="1" applyAlignment="1" applyProtection="1">
      <alignment/>
      <protection locked="0"/>
    </xf>
    <xf numFmtId="192" fontId="4" fillId="0" borderId="83" xfId="0" applyNumberFormat="1" applyFont="1" applyFill="1" applyBorder="1" applyAlignment="1" applyProtection="1">
      <alignment horizontal="right"/>
      <protection locked="0"/>
    </xf>
    <xf numFmtId="192" fontId="6" fillId="2" borderId="62" xfId="0" applyNumberFormat="1" applyFont="1" applyFill="1" applyBorder="1" applyAlignment="1" applyProtection="1">
      <alignment/>
      <protection/>
    </xf>
    <xf numFmtId="192" fontId="4" fillId="0" borderId="71" xfId="0" applyNumberFormat="1" applyFont="1" applyFill="1" applyBorder="1" applyAlignment="1" applyProtection="1">
      <alignment horizontal="right"/>
      <protection locked="0"/>
    </xf>
    <xf numFmtId="192" fontId="14" fillId="2" borderId="22" xfId="0" applyNumberFormat="1" applyFont="1" applyFill="1" applyBorder="1" applyAlignment="1" applyProtection="1">
      <alignment vertical="center" wrapText="1"/>
      <protection/>
    </xf>
    <xf numFmtId="192" fontId="4" fillId="0" borderId="84" xfId="0" applyNumberFormat="1" applyFont="1" applyFill="1" applyBorder="1" applyAlignment="1" applyProtection="1">
      <alignment horizontal="right"/>
      <protection locked="0"/>
    </xf>
    <xf numFmtId="192" fontId="4" fillId="0" borderId="49" xfId="0" applyNumberFormat="1" applyFont="1" applyFill="1" applyBorder="1" applyAlignment="1" applyProtection="1">
      <alignment horizontal="right"/>
      <protection locked="0"/>
    </xf>
    <xf numFmtId="192" fontId="6" fillId="2" borderId="14" xfId="0" applyNumberFormat="1" applyFont="1" applyFill="1" applyBorder="1" applyAlignment="1" applyProtection="1">
      <alignment/>
      <protection/>
    </xf>
    <xf numFmtId="192" fontId="4" fillId="0" borderId="85" xfId="0" applyNumberFormat="1" applyFont="1" applyFill="1" applyBorder="1" applyAlignment="1" applyProtection="1">
      <alignment horizontal="right"/>
      <protection locked="0"/>
    </xf>
    <xf numFmtId="192" fontId="4" fillId="2" borderId="16" xfId="0" applyNumberFormat="1" applyFont="1" applyFill="1" applyBorder="1" applyAlignment="1" applyProtection="1">
      <alignment horizontal="right"/>
      <protection/>
    </xf>
    <xf numFmtId="0" fontId="4" fillId="0" borderId="86" xfId="0" applyFont="1" applyFill="1" applyBorder="1" applyAlignment="1" applyProtection="1">
      <alignment/>
      <protection locked="0"/>
    </xf>
    <xf numFmtId="0" fontId="4" fillId="0" borderId="73" xfId="0" applyFont="1" applyFill="1" applyBorder="1" applyAlignment="1" applyProtection="1">
      <alignment/>
      <protection locked="0"/>
    </xf>
    <xf numFmtId="192" fontId="6" fillId="2" borderId="17" xfId="0" applyNumberFormat="1" applyFont="1" applyFill="1" applyBorder="1" applyAlignment="1" applyProtection="1">
      <alignment horizontal="right"/>
      <protection/>
    </xf>
    <xf numFmtId="0" fontId="14" fillId="0" borderId="24" xfId="0" applyFont="1" applyFill="1" applyBorder="1" applyAlignment="1" applyProtection="1">
      <alignment/>
      <protection locked="0"/>
    </xf>
    <xf numFmtId="193" fontId="6" fillId="2" borderId="11" xfId="0" applyNumberFormat="1" applyFont="1" applyFill="1" applyBorder="1" applyAlignment="1" applyProtection="1">
      <alignment horizontal="right"/>
      <protection/>
    </xf>
    <xf numFmtId="193" fontId="6" fillId="2" borderId="33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right"/>
      <protection locked="0"/>
    </xf>
    <xf numFmtId="0" fontId="4" fillId="0" borderId="62" xfId="0" applyFont="1" applyFill="1" applyBorder="1" applyAlignment="1" applyProtection="1">
      <alignment horizontal="right"/>
      <protection locked="0"/>
    </xf>
    <xf numFmtId="0" fontId="4" fillId="0" borderId="73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34" xfId="0" applyFont="1" applyFill="1" applyBorder="1" applyAlignment="1" applyProtection="1">
      <alignment horizontal="right"/>
      <protection locked="0"/>
    </xf>
    <xf numFmtId="0" fontId="4" fillId="0" borderId="35" xfId="0" applyFont="1" applyFill="1" applyBorder="1" applyAlignment="1" applyProtection="1">
      <alignment horizontal="right"/>
      <protection locked="0"/>
    </xf>
    <xf numFmtId="193" fontId="6" fillId="2" borderId="12" xfId="0" applyNumberFormat="1" applyFont="1" applyFill="1" applyBorder="1" applyAlignment="1" applyProtection="1">
      <alignment horizontal="right"/>
      <protection/>
    </xf>
    <xf numFmtId="1" fontId="6" fillId="2" borderId="11" xfId="0" applyNumberFormat="1" applyFont="1" applyFill="1" applyBorder="1" applyAlignment="1" applyProtection="1">
      <alignment horizontal="right"/>
      <protection/>
    </xf>
    <xf numFmtId="1" fontId="6" fillId="2" borderId="33" xfId="0" applyNumberFormat="1" applyFont="1" applyFill="1" applyBorder="1" applyAlignment="1" applyProtection="1">
      <alignment horizontal="right"/>
      <protection/>
    </xf>
    <xf numFmtId="193" fontId="6" fillId="2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right"/>
      <protection locked="0"/>
    </xf>
    <xf numFmtId="0" fontId="4" fillId="0" borderId="36" xfId="0" applyFont="1" applyFill="1" applyBorder="1" applyAlignment="1" applyProtection="1">
      <alignment horizontal="right"/>
      <protection locked="0"/>
    </xf>
    <xf numFmtId="1" fontId="6" fillId="2" borderId="16" xfId="0" applyNumberFormat="1" applyFont="1" applyFill="1" applyBorder="1" applyAlignment="1" applyProtection="1">
      <alignment horizontal="right"/>
      <protection/>
    </xf>
    <xf numFmtId="193" fontId="6" fillId="2" borderId="15" xfId="0" applyNumberFormat="1" applyFont="1" applyFill="1" applyBorder="1" applyAlignment="1" applyProtection="1">
      <alignment horizontal="right"/>
      <protection/>
    </xf>
    <xf numFmtId="0" fontId="49" fillId="2" borderId="10" xfId="0" applyFont="1" applyFill="1" applyBorder="1" applyAlignment="1" applyProtection="1">
      <alignment/>
      <protection/>
    </xf>
    <xf numFmtId="0" fontId="49" fillId="2" borderId="16" xfId="0" applyFont="1" applyFill="1" applyBorder="1" applyAlignment="1" applyProtection="1">
      <alignment/>
      <protection/>
    </xf>
    <xf numFmtId="0" fontId="49" fillId="0" borderId="61" xfId="0" applyFont="1" applyFill="1" applyBorder="1" applyAlignment="1" applyProtection="1">
      <alignment/>
      <protection locked="0"/>
    </xf>
    <xf numFmtId="0" fontId="49" fillId="0" borderId="3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0" fontId="4" fillId="0" borderId="88" xfId="0" applyFont="1" applyFill="1" applyBorder="1" applyAlignment="1" applyProtection="1">
      <alignment/>
      <protection locked="0"/>
    </xf>
    <xf numFmtId="0" fontId="4" fillId="23" borderId="89" xfId="0" applyFont="1" applyFill="1" applyBorder="1" applyAlignment="1" applyProtection="1">
      <alignment horizontal="left"/>
      <protection/>
    </xf>
    <xf numFmtId="1" fontId="6" fillId="2" borderId="10" xfId="0" applyNumberFormat="1" applyFont="1" applyFill="1" applyBorder="1" applyAlignment="1" applyProtection="1">
      <alignment horizontal="right"/>
      <protection/>
    </xf>
    <xf numFmtId="192" fontId="4" fillId="6" borderId="47" xfId="0" applyNumberFormat="1" applyFont="1" applyFill="1" applyBorder="1" applyAlignment="1" applyProtection="1">
      <alignment horizontal="center"/>
      <protection locked="0"/>
    </xf>
    <xf numFmtId="192" fontId="4" fillId="6" borderId="90" xfId="0" applyNumberFormat="1" applyFont="1" applyFill="1" applyBorder="1" applyAlignment="1" applyProtection="1">
      <alignment horizontal="center"/>
      <protection locked="0"/>
    </xf>
    <xf numFmtId="0" fontId="44" fillId="23" borderId="82" xfId="0" applyFont="1" applyFill="1" applyBorder="1" applyAlignment="1" applyProtection="1">
      <alignment horizontal="left"/>
      <protection/>
    </xf>
    <xf numFmtId="0" fontId="44" fillId="23" borderId="47" xfId="0" applyFont="1" applyFill="1" applyBorder="1" applyAlignment="1" applyProtection="1">
      <alignment horizontal="left"/>
      <protection/>
    </xf>
    <xf numFmtId="0" fontId="44" fillId="23" borderId="44" xfId="0" applyFont="1" applyFill="1" applyBorder="1" applyAlignment="1" applyProtection="1">
      <alignment horizontal="left"/>
      <protection/>
    </xf>
    <xf numFmtId="0" fontId="44" fillId="23" borderId="49" xfId="0" applyFont="1" applyFill="1" applyBorder="1" applyAlignment="1" applyProtection="1">
      <alignment horizontal="left"/>
      <protection/>
    </xf>
    <xf numFmtId="0" fontId="44" fillId="23" borderId="19" xfId="0" applyFont="1" applyFill="1" applyBorder="1" applyAlignment="1" applyProtection="1">
      <alignment horizontal="left"/>
      <protection/>
    </xf>
    <xf numFmtId="0" fontId="44" fillId="23" borderId="19" xfId="0" applyFont="1" applyFill="1" applyBorder="1" applyAlignment="1" applyProtection="1">
      <alignment horizontal="left" vertical="top"/>
      <protection/>
    </xf>
    <xf numFmtId="0" fontId="44" fillId="23" borderId="47" xfId="0" applyFont="1" applyFill="1" applyBorder="1" applyAlignment="1" applyProtection="1">
      <alignment horizontal="left" vertical="top"/>
      <protection/>
    </xf>
    <xf numFmtId="0" fontId="44" fillId="23" borderId="82" xfId="0" applyFont="1" applyFill="1" applyBorder="1" applyAlignment="1" applyProtection="1">
      <alignment horizontal="left" vertical="top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0" fontId="44" fillId="23" borderId="65" xfId="0" applyFont="1" applyFill="1" applyBorder="1" applyAlignment="1" applyProtection="1">
      <alignment horizontal="left"/>
      <protection/>
    </xf>
    <xf numFmtId="49" fontId="4" fillId="0" borderId="47" xfId="0" applyNumberFormat="1" applyFont="1" applyFill="1" applyBorder="1" applyAlignment="1" applyProtection="1">
      <alignment horizontal="left" wrapText="1"/>
      <protection locked="0"/>
    </xf>
    <xf numFmtId="49" fontId="4" fillId="0" borderId="82" xfId="0" applyNumberFormat="1" applyFont="1" applyFill="1" applyBorder="1" applyAlignment="1" applyProtection="1">
      <alignment horizontal="left" wrapText="1"/>
      <protection locked="0"/>
    </xf>
    <xf numFmtId="0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8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/>
    </xf>
    <xf numFmtId="49" fontId="4" fillId="0" borderId="82" xfId="0" applyNumberFormat="1" applyFont="1" applyFill="1" applyBorder="1" applyAlignment="1" applyProtection="1">
      <alignment horizontal="left"/>
      <protection locked="0"/>
    </xf>
    <xf numFmtId="49" fontId="4" fillId="0" borderId="19" xfId="0" applyNumberFormat="1" applyFont="1" applyFill="1" applyBorder="1" applyAlignment="1" applyProtection="1">
      <alignment horizontal="left" wrapText="1"/>
      <protection locked="0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49" fontId="4" fillId="0" borderId="47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82" xfId="0" applyNumberFormat="1" applyFont="1" applyFill="1" applyBorder="1" applyAlignment="1" applyProtection="1">
      <alignment horizontal="left" vertical="top" wrapText="1"/>
      <protection locked="0"/>
    </xf>
    <xf numFmtId="0" fontId="7" fillId="0" borderId="56" xfId="0" applyFont="1" applyFill="1" applyBorder="1" applyAlignment="1" applyProtection="1">
      <alignment horizontal="center" wrapText="1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" fillId="0" borderId="84" xfId="0" applyFont="1" applyFill="1" applyBorder="1" applyAlignment="1" applyProtection="1">
      <alignment horizontal="center" wrapText="1"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91" xfId="0" applyFont="1" applyFill="1" applyBorder="1" applyAlignment="1" applyProtection="1">
      <alignment horizontal="center"/>
      <protection locked="0"/>
    </xf>
    <xf numFmtId="0" fontId="6" fillId="0" borderId="65" xfId="0" applyNumberFormat="1" applyFont="1" applyFill="1" applyBorder="1" applyAlignment="1" applyProtection="1">
      <alignment horizontal="right"/>
      <protection locked="0"/>
    </xf>
    <xf numFmtId="0" fontId="6" fillId="0" borderId="49" xfId="0" applyNumberFormat="1" applyFont="1" applyFill="1" applyBorder="1" applyAlignment="1" applyProtection="1">
      <alignment horizontal="right"/>
      <protection locked="0"/>
    </xf>
    <xf numFmtId="49" fontId="4" fillId="0" borderId="65" xfId="0" applyNumberFormat="1" applyFont="1" applyFill="1" applyBorder="1" applyAlignment="1" applyProtection="1">
      <alignment horizontal="left"/>
      <protection locked="0"/>
    </xf>
    <xf numFmtId="49" fontId="4" fillId="0" borderId="44" xfId="0" applyNumberFormat="1" applyFont="1" applyFill="1" applyBorder="1" applyAlignment="1" applyProtection="1">
      <alignment horizontal="left"/>
      <protection locked="0"/>
    </xf>
    <xf numFmtId="49" fontId="4" fillId="0" borderId="49" xfId="0" applyNumberFormat="1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left" wrapText="1"/>
      <protection locked="0"/>
    </xf>
    <xf numFmtId="49" fontId="4" fillId="0" borderId="44" xfId="0" applyNumberFormat="1" applyFont="1" applyFill="1" applyBorder="1" applyAlignment="1" applyProtection="1">
      <alignment horizontal="left" wrapText="1"/>
      <protection locked="0"/>
    </xf>
    <xf numFmtId="49" fontId="4" fillId="0" borderId="49" xfId="0" applyNumberFormat="1" applyFont="1" applyFill="1" applyBorder="1" applyAlignment="1" applyProtection="1">
      <alignment horizontal="left" wrapText="1"/>
      <protection locked="0"/>
    </xf>
    <xf numFmtId="0" fontId="45" fillId="23" borderId="56" xfId="0" applyFont="1" applyFill="1" applyBorder="1" applyAlignment="1" applyProtection="1">
      <alignment horizontal="left"/>
      <protection/>
    </xf>
    <xf numFmtId="0" fontId="45" fillId="23" borderId="45" xfId="0" applyFont="1" applyFill="1" applyBorder="1" applyAlignment="1" applyProtection="1">
      <alignment horizontal="left"/>
      <protection/>
    </xf>
    <xf numFmtId="0" fontId="45" fillId="23" borderId="84" xfId="0" applyFont="1" applyFill="1" applyBorder="1" applyAlignment="1" applyProtection="1">
      <alignment horizontal="left"/>
      <protection/>
    </xf>
    <xf numFmtId="0" fontId="44" fillId="23" borderId="56" xfId="0" applyFont="1" applyFill="1" applyBorder="1" applyAlignment="1" applyProtection="1">
      <alignment horizontal="left"/>
      <protection/>
    </xf>
    <xf numFmtId="0" fontId="44" fillId="23" borderId="45" xfId="0" applyFont="1" applyFill="1" applyBorder="1" applyAlignment="1" applyProtection="1">
      <alignment horizontal="left"/>
      <protection/>
    </xf>
    <xf numFmtId="0" fontId="44" fillId="23" borderId="84" xfId="0" applyFont="1" applyFill="1" applyBorder="1" applyAlignment="1" applyProtection="1">
      <alignment horizontal="left"/>
      <protection/>
    </xf>
    <xf numFmtId="49" fontId="7" fillId="0" borderId="56" xfId="0" applyNumberFormat="1" applyFont="1" applyFill="1" applyBorder="1" applyAlignment="1" applyProtection="1">
      <alignment horizontal="center" vertical="top" wrapText="1"/>
      <protection locked="0"/>
    </xf>
    <xf numFmtId="49" fontId="7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8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58" xfId="0" applyNumberFormat="1" applyFont="1" applyFill="1" applyBorder="1" applyAlignment="1" applyProtection="1">
      <alignment vertical="top" wrapText="1"/>
      <protection locked="0"/>
    </xf>
    <xf numFmtId="49" fontId="4" fillId="0" borderId="90" xfId="0" applyNumberFormat="1" applyFont="1" applyFill="1" applyBorder="1" applyAlignment="1" applyProtection="1">
      <alignment vertical="top" wrapText="1"/>
      <protection locked="0"/>
    </xf>
    <xf numFmtId="49" fontId="4" fillId="0" borderId="83" xfId="0" applyNumberFormat="1" applyFont="1" applyFill="1" applyBorder="1" applyAlignment="1" applyProtection="1">
      <alignment vertical="top" wrapText="1"/>
      <protection locked="0"/>
    </xf>
    <xf numFmtId="49" fontId="4" fillId="0" borderId="69" xfId="0" applyNumberFormat="1" applyFont="1" applyFill="1" applyBorder="1" applyAlignment="1" applyProtection="1">
      <alignment vertical="top" wrapText="1"/>
      <protection locked="0"/>
    </xf>
    <xf numFmtId="49" fontId="4" fillId="0" borderId="52" xfId="0" applyNumberFormat="1" applyFont="1" applyFill="1" applyBorder="1" applyAlignment="1" applyProtection="1">
      <alignment vertical="top" wrapText="1"/>
      <protection locked="0"/>
    </xf>
    <xf numFmtId="49" fontId="4" fillId="0" borderId="71" xfId="0" applyNumberFormat="1" applyFont="1" applyFill="1" applyBorder="1" applyAlignment="1" applyProtection="1">
      <alignment vertical="top" wrapText="1"/>
      <protection locked="0"/>
    </xf>
    <xf numFmtId="0" fontId="44" fillId="23" borderId="58" xfId="0" applyFont="1" applyFill="1" applyBorder="1" applyAlignment="1" applyProtection="1">
      <alignment horizontal="left"/>
      <protection/>
    </xf>
    <xf numFmtId="0" fontId="44" fillId="23" borderId="90" xfId="0" applyFont="1" applyFill="1" applyBorder="1" applyAlignment="1" applyProtection="1">
      <alignment horizontal="left"/>
      <protection/>
    </xf>
    <xf numFmtId="0" fontId="44" fillId="23" borderId="8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49" fontId="4" fillId="0" borderId="56" xfId="0" applyNumberFormat="1" applyFont="1" applyFill="1" applyBorder="1" applyAlignment="1" applyProtection="1">
      <alignment horizontal="left"/>
      <protection locked="0"/>
    </xf>
    <xf numFmtId="49" fontId="4" fillId="0" borderId="45" xfId="0" applyNumberFormat="1" applyFont="1" applyFill="1" applyBorder="1" applyAlignment="1" applyProtection="1">
      <alignment horizontal="left"/>
      <protection locked="0"/>
    </xf>
    <xf numFmtId="49" fontId="4" fillId="0" borderId="8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49" fontId="4" fillId="0" borderId="56" xfId="0" applyNumberFormat="1" applyFont="1" applyFill="1" applyBorder="1" applyAlignment="1" applyProtection="1">
      <alignment horizontal="left" wrapText="1"/>
      <protection locked="0"/>
    </xf>
    <xf numFmtId="49" fontId="4" fillId="0" borderId="45" xfId="0" applyNumberFormat="1" applyFont="1" applyFill="1" applyBorder="1" applyAlignment="1" applyProtection="1">
      <alignment horizontal="left" wrapText="1"/>
      <protection locked="0"/>
    </xf>
    <xf numFmtId="49" fontId="4" fillId="0" borderId="84" xfId="0" applyNumberFormat="1" applyFont="1" applyFill="1" applyBorder="1" applyAlignment="1" applyProtection="1">
      <alignment horizontal="left" wrapText="1"/>
      <protection locked="0"/>
    </xf>
    <xf numFmtId="0" fontId="6" fillId="0" borderId="56" xfId="0" applyNumberFormat="1" applyFont="1" applyFill="1" applyBorder="1" applyAlignment="1" applyProtection="1">
      <alignment horizontal="right"/>
      <protection locked="0"/>
    </xf>
    <xf numFmtId="0" fontId="6" fillId="0" borderId="84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0" fillId="0" borderId="92" xfId="0" applyFont="1" applyFill="1" applyBorder="1" applyAlignment="1" applyProtection="1">
      <alignment horizontal="center"/>
      <protection locked="0"/>
    </xf>
    <xf numFmtId="49" fontId="8" fillId="0" borderId="5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8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wrapText="1"/>
      <protection locked="0"/>
    </xf>
    <xf numFmtId="0" fontId="6" fillId="0" borderId="45" xfId="0" applyFont="1" applyFill="1" applyBorder="1" applyAlignment="1" applyProtection="1">
      <alignment horizontal="center" wrapText="1"/>
      <protection locked="0"/>
    </xf>
    <xf numFmtId="0" fontId="6" fillId="0" borderId="84" xfId="0" applyFont="1" applyFill="1" applyBorder="1" applyAlignment="1" applyProtection="1">
      <alignment horizontal="center" wrapText="1"/>
      <protection locked="0"/>
    </xf>
    <xf numFmtId="0" fontId="6" fillId="2" borderId="8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2" borderId="9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95" xfId="0" applyFont="1" applyFill="1" applyBorder="1" applyAlignment="1">
      <alignment horizontal="center" vertical="center" wrapText="1"/>
    </xf>
    <xf numFmtId="0" fontId="6" fillId="2" borderId="96" xfId="57" applyFont="1" applyFill="1" applyBorder="1" applyAlignment="1" applyProtection="1">
      <alignment horizontal="center" vertical="center"/>
      <protection/>
    </xf>
    <xf numFmtId="0" fontId="6" fillId="2" borderId="67" xfId="57" applyFont="1" applyFill="1" applyBorder="1" applyAlignment="1" applyProtection="1">
      <alignment horizontal="center" vertical="center"/>
      <protection/>
    </xf>
    <xf numFmtId="0" fontId="6" fillId="2" borderId="93" xfId="57" applyFont="1" applyFill="1" applyBorder="1" applyAlignment="1" applyProtection="1">
      <alignment horizontal="center" vertical="center" wrapText="1"/>
      <protection/>
    </xf>
    <xf numFmtId="0" fontId="6" fillId="2" borderId="10" xfId="57" applyFont="1" applyFill="1" applyBorder="1" applyAlignment="1" applyProtection="1">
      <alignment horizontal="center" vertical="center" wrapText="1"/>
      <protection/>
    </xf>
    <xf numFmtId="0" fontId="38" fillId="2" borderId="94" xfId="57" applyFont="1" applyFill="1" applyBorder="1" applyAlignment="1" applyProtection="1">
      <alignment horizontal="center" vertical="center" wrapText="1"/>
      <protection/>
    </xf>
    <xf numFmtId="0" fontId="38" fillId="2" borderId="21" xfId="57" applyFont="1" applyFill="1" applyBorder="1" applyAlignment="1" applyProtection="1">
      <alignment horizontal="center" vertical="center" wrapText="1"/>
      <protection/>
    </xf>
    <xf numFmtId="0" fontId="38" fillId="2" borderId="95" xfId="57" applyFont="1" applyFill="1" applyBorder="1" applyAlignment="1" applyProtection="1">
      <alignment horizontal="center" vertical="center" wrapText="1"/>
      <protection/>
    </xf>
    <xf numFmtId="192" fontId="14" fillId="4" borderId="18" xfId="57" applyNumberFormat="1" applyFont="1" applyFill="1" applyBorder="1" applyAlignment="1" applyProtection="1">
      <alignment horizontal="left" vertical="center" wrapText="1"/>
      <protection/>
    </xf>
    <xf numFmtId="192" fontId="14" fillId="4" borderId="22" xfId="57" applyNumberFormat="1" applyFont="1" applyFill="1" applyBorder="1" applyAlignment="1" applyProtection="1">
      <alignment horizontal="left" vertical="center" wrapText="1"/>
      <protection/>
    </xf>
    <xf numFmtId="192" fontId="14" fillId="4" borderId="25" xfId="57" applyNumberFormat="1" applyFont="1" applyFill="1" applyBorder="1" applyAlignment="1" applyProtection="1">
      <alignment horizontal="left" vertical="center" wrapText="1"/>
      <protection/>
    </xf>
    <xf numFmtId="0" fontId="6" fillId="2" borderId="96" xfId="57" applyFont="1" applyFill="1" applyBorder="1" applyAlignment="1">
      <alignment horizontal="center" vertical="center"/>
      <protection/>
    </xf>
    <xf numFmtId="0" fontId="6" fillId="2" borderId="67" xfId="57" applyFont="1" applyFill="1" applyBorder="1" applyAlignment="1">
      <alignment horizontal="center" vertical="center"/>
      <protection/>
    </xf>
    <xf numFmtId="0" fontId="15" fillId="2" borderId="94" xfId="57" applyFont="1" applyFill="1" applyBorder="1" applyAlignment="1">
      <alignment horizontal="center" vertical="center" wrapText="1"/>
      <protection/>
    </xf>
    <xf numFmtId="0" fontId="15" fillId="2" borderId="24" xfId="57" applyFont="1" applyFill="1" applyBorder="1" applyAlignment="1">
      <alignment horizontal="center" vertical="center" wrapText="1"/>
      <protection/>
    </xf>
    <xf numFmtId="0" fontId="38" fillId="2" borderId="94" xfId="57" applyFont="1" applyFill="1" applyBorder="1" applyAlignment="1">
      <alignment horizontal="center" vertical="center" wrapText="1"/>
      <protection/>
    </xf>
    <xf numFmtId="0" fontId="38" fillId="2" borderId="21" xfId="57" applyFont="1" applyFill="1" applyBorder="1" applyAlignment="1">
      <alignment horizontal="center" vertical="center" wrapText="1"/>
      <protection/>
    </xf>
    <xf numFmtId="0" fontId="38" fillId="2" borderId="93" xfId="57" applyFont="1" applyFill="1" applyBorder="1" applyAlignment="1">
      <alignment horizontal="center" vertical="center" wrapText="1"/>
      <protection/>
    </xf>
    <xf numFmtId="0" fontId="38" fillId="2" borderId="97" xfId="57" applyFont="1" applyFill="1" applyBorder="1" applyAlignment="1">
      <alignment horizontal="center" vertical="center" wrapText="1"/>
      <protection/>
    </xf>
    <xf numFmtId="0" fontId="14" fillId="4" borderId="18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left" vertical="center"/>
    </xf>
    <xf numFmtId="0" fontId="15" fillId="2" borderId="64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15" fillId="2" borderId="98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38" fillId="2" borderId="94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192" fontId="15" fillId="2" borderId="24" xfId="0" applyNumberFormat="1" applyFont="1" applyFill="1" applyBorder="1" applyAlignment="1" applyProtection="1">
      <alignment horizontal="center" vertical="center"/>
      <protection/>
    </xf>
    <xf numFmtId="192" fontId="15" fillId="2" borderId="29" xfId="0" applyNumberFormat="1" applyFont="1" applyFill="1" applyBorder="1" applyAlignment="1" applyProtection="1">
      <alignment horizontal="center" vertical="center"/>
      <protection/>
    </xf>
    <xf numFmtId="0" fontId="39" fillId="4" borderId="99" xfId="0" applyFont="1" applyFill="1" applyBorder="1" applyAlignment="1">
      <alignment horizontal="left"/>
    </xf>
    <xf numFmtId="0" fontId="39" fillId="4" borderId="50" xfId="0" applyFont="1" applyFill="1" applyBorder="1" applyAlignment="1">
      <alignment horizontal="left"/>
    </xf>
    <xf numFmtId="0" fontId="39" fillId="4" borderId="100" xfId="0" applyFont="1" applyFill="1" applyBorder="1" applyAlignment="1">
      <alignment horizontal="left"/>
    </xf>
    <xf numFmtId="0" fontId="39" fillId="4" borderId="18" xfId="0" applyFont="1" applyFill="1" applyBorder="1" applyAlignment="1">
      <alignment horizontal="left"/>
    </xf>
    <xf numFmtId="0" fontId="39" fillId="4" borderId="22" xfId="0" applyFont="1" applyFill="1" applyBorder="1" applyAlignment="1">
      <alignment horizontal="left"/>
    </xf>
    <xf numFmtId="0" fontId="39" fillId="4" borderId="25" xfId="0" applyFont="1" applyFill="1" applyBorder="1" applyAlignment="1">
      <alignment horizontal="left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101" xfId="0" applyFont="1" applyFill="1" applyBorder="1" applyAlignment="1" applyProtection="1">
      <alignment horizontal="center"/>
      <protection locked="0"/>
    </xf>
    <xf numFmtId="192" fontId="4" fillId="0" borderId="65" xfId="0" applyNumberFormat="1" applyFont="1" applyFill="1" applyBorder="1" applyAlignment="1" applyProtection="1">
      <alignment horizontal="center"/>
      <protection locked="0"/>
    </xf>
    <xf numFmtId="192" fontId="4" fillId="0" borderId="101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192" fontId="4" fillId="0" borderId="24" xfId="0" applyNumberFormat="1" applyFont="1" applyFill="1" applyBorder="1" applyAlignment="1" applyProtection="1">
      <alignment horizontal="center"/>
      <protection locked="0"/>
    </xf>
    <xf numFmtId="192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102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6" fillId="2" borderId="103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192" fontId="6" fillId="2" borderId="24" xfId="0" applyNumberFormat="1" applyFont="1" applyFill="1" applyBorder="1" applyAlignment="1" applyProtection="1">
      <alignment horizontal="center"/>
      <protection/>
    </xf>
    <xf numFmtId="192" fontId="6" fillId="2" borderId="25" xfId="0" applyNumberFormat="1" applyFont="1" applyFill="1" applyBorder="1" applyAlignment="1" applyProtection="1">
      <alignment horizontal="center"/>
      <protection/>
    </xf>
    <xf numFmtId="0" fontId="4" fillId="2" borderId="24" xfId="0" applyFont="1" applyFill="1" applyBorder="1" applyAlignment="1" applyProtection="1">
      <alignment horizontal="center"/>
      <protection/>
    </xf>
    <xf numFmtId="0" fontId="4" fillId="2" borderId="25" xfId="0" applyFont="1" applyFill="1" applyBorder="1" applyAlignment="1" applyProtection="1">
      <alignment horizontal="center"/>
      <protection/>
    </xf>
    <xf numFmtId="0" fontId="4" fillId="23" borderId="46" xfId="0" applyFont="1" applyFill="1" applyBorder="1" applyAlignment="1">
      <alignment horizontal="left" vertical="top" indent="6"/>
    </xf>
    <xf numFmtId="0" fontId="4" fillId="23" borderId="47" xfId="0" applyFont="1" applyFill="1" applyBorder="1" applyAlignment="1">
      <alignment horizontal="left" vertical="top" indent="6"/>
    </xf>
    <xf numFmtId="0" fontId="14" fillId="2" borderId="18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4" fillId="23" borderId="32" xfId="0" applyFont="1" applyFill="1" applyBorder="1" applyAlignment="1">
      <alignment horizontal="left" vertical="top" indent="6"/>
    </xf>
    <xf numFmtId="0" fontId="4" fillId="23" borderId="53" xfId="0" applyFont="1" applyFill="1" applyBorder="1" applyAlignment="1">
      <alignment horizontal="left" vertical="top" indent="6"/>
    </xf>
    <xf numFmtId="192" fontId="4" fillId="0" borderId="19" xfId="0" applyNumberFormat="1" applyFont="1" applyFill="1" applyBorder="1" applyAlignment="1" applyProtection="1">
      <alignment horizontal="center"/>
      <protection locked="0"/>
    </xf>
    <xf numFmtId="192" fontId="4" fillId="0" borderId="38" xfId="0" applyNumberFormat="1" applyFont="1" applyFill="1" applyBorder="1" applyAlignment="1" applyProtection="1">
      <alignment horizontal="center"/>
      <protection locked="0"/>
    </xf>
    <xf numFmtId="0" fontId="15" fillId="2" borderId="9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95" xfId="0" applyFont="1" applyFill="1" applyBorder="1" applyAlignment="1">
      <alignment horizontal="center" vertical="center"/>
    </xf>
    <xf numFmtId="0" fontId="6" fillId="2" borderId="94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192" fontId="4" fillId="0" borderId="56" xfId="0" applyNumberFormat="1" applyFont="1" applyFill="1" applyBorder="1" applyAlignment="1" applyProtection="1">
      <alignment horizontal="center"/>
      <protection locked="0"/>
    </xf>
    <xf numFmtId="192" fontId="4" fillId="0" borderId="102" xfId="0" applyNumberFormat="1" applyFont="1" applyFill="1" applyBorder="1" applyAlignment="1" applyProtection="1">
      <alignment horizontal="center"/>
      <protection locked="0"/>
    </xf>
    <xf numFmtId="192" fontId="4" fillId="0" borderId="59" xfId="0" applyNumberFormat="1" applyFont="1" applyFill="1" applyBorder="1" applyAlignment="1" applyProtection="1">
      <alignment horizontal="center"/>
      <protection locked="0"/>
    </xf>
    <xf numFmtId="192" fontId="4" fillId="0" borderId="79" xfId="0" applyNumberFormat="1" applyFont="1" applyFill="1" applyBorder="1" applyAlignment="1" applyProtection="1">
      <alignment horizontal="center"/>
      <protection locked="0"/>
    </xf>
    <xf numFmtId="0" fontId="4" fillId="23" borderId="46" xfId="0" applyFont="1" applyFill="1" applyBorder="1" applyAlignment="1">
      <alignment horizontal="left" indent="6"/>
    </xf>
    <xf numFmtId="0" fontId="4" fillId="23" borderId="47" xfId="0" applyFont="1" applyFill="1" applyBorder="1" applyAlignment="1">
      <alignment horizontal="left" indent="6"/>
    </xf>
    <xf numFmtId="192" fontId="15" fillId="2" borderId="94" xfId="0" applyNumberFormat="1" applyFont="1" applyFill="1" applyBorder="1" applyAlignment="1" applyProtection="1">
      <alignment horizontal="center" vertical="center"/>
      <protection/>
    </xf>
    <xf numFmtId="192" fontId="15" fillId="2" borderId="21" xfId="0" applyNumberFormat="1" applyFont="1" applyFill="1" applyBorder="1" applyAlignment="1" applyProtection="1">
      <alignment horizontal="center" vertical="center"/>
      <protection/>
    </xf>
    <xf numFmtId="192" fontId="15" fillId="2" borderId="95" xfId="0" applyNumberFormat="1" applyFont="1" applyFill="1" applyBorder="1" applyAlignment="1" applyProtection="1">
      <alignment horizontal="center" vertical="center"/>
      <protection/>
    </xf>
    <xf numFmtId="192" fontId="15" fillId="2" borderId="105" xfId="0" applyNumberFormat="1" applyFont="1" applyFill="1" applyBorder="1" applyAlignment="1" applyProtection="1">
      <alignment horizontal="center" vertical="center"/>
      <protection/>
    </xf>
    <xf numFmtId="192" fontId="15" fillId="2" borderId="100" xfId="0" applyNumberFormat="1" applyFont="1" applyFill="1" applyBorder="1" applyAlignment="1" applyProtection="1">
      <alignment horizontal="center" vertical="center"/>
      <protection/>
    </xf>
    <xf numFmtId="192" fontId="15" fillId="2" borderId="64" xfId="0" applyNumberFormat="1" applyFont="1" applyFill="1" applyBorder="1" applyAlignment="1" applyProtection="1">
      <alignment horizontal="center" vertical="center"/>
      <protection/>
    </xf>
    <xf numFmtId="192" fontId="15" fillId="2" borderId="37" xfId="0" applyNumberFormat="1" applyFont="1" applyFill="1" applyBorder="1" applyAlignment="1" applyProtection="1">
      <alignment horizontal="center" vertical="center"/>
      <protection/>
    </xf>
    <xf numFmtId="0" fontId="6" fillId="2" borderId="43" xfId="0" applyFont="1" applyFill="1" applyBorder="1" applyAlignment="1">
      <alignment horizontal="left" indent="1"/>
    </xf>
    <xf numFmtId="0" fontId="6" fillId="2" borderId="44" xfId="0" applyFont="1" applyFill="1" applyBorder="1" applyAlignment="1">
      <alignment horizontal="left" indent="1"/>
    </xf>
    <xf numFmtId="0" fontId="6" fillId="2" borderId="96" xfId="0" applyFont="1" applyFill="1" applyBorder="1" applyAlignment="1">
      <alignment horizontal="left" vertical="center" indent="3"/>
    </xf>
    <xf numFmtId="0" fontId="6" fillId="2" borderId="74" xfId="0" applyFont="1" applyFill="1" applyBorder="1" applyAlignment="1">
      <alignment horizontal="left" vertical="center" indent="3"/>
    </xf>
    <xf numFmtId="0" fontId="6" fillId="2" borderId="67" xfId="0" applyFont="1" applyFill="1" applyBorder="1" applyAlignment="1">
      <alignment horizontal="left" vertical="center" indent="3"/>
    </xf>
    <xf numFmtId="0" fontId="6" fillId="2" borderId="80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92" fontId="15" fillId="2" borderId="98" xfId="0" applyNumberFormat="1" applyFont="1" applyFill="1" applyBorder="1" applyAlignment="1" applyProtection="1">
      <alignment horizontal="center" vertical="center"/>
      <protection/>
    </xf>
    <xf numFmtId="192" fontId="15" fillId="2" borderId="62" xfId="0" applyNumberFormat="1" applyFont="1" applyFill="1" applyBorder="1" applyAlignment="1" applyProtection="1">
      <alignment horizontal="center" vertical="center"/>
      <protection/>
    </xf>
    <xf numFmtId="192" fontId="15" fillId="2" borderId="54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4" fillId="2" borderId="99" xfId="0" applyFont="1" applyFill="1" applyBorder="1" applyAlignment="1">
      <alignment horizontal="left" indent="1"/>
    </xf>
    <xf numFmtId="0" fontId="14" fillId="2" borderId="50" xfId="0" applyFont="1" applyFill="1" applyBorder="1" applyAlignment="1">
      <alignment horizontal="left" indent="1"/>
    </xf>
    <xf numFmtId="0" fontId="4" fillId="23" borderId="43" xfId="0" applyFont="1" applyFill="1" applyBorder="1" applyAlignment="1">
      <alignment horizontal="left" indent="1"/>
    </xf>
    <xf numFmtId="0" fontId="4" fillId="23" borderId="44" xfId="0" applyFont="1" applyFill="1" applyBorder="1" applyAlignment="1">
      <alignment horizontal="left" indent="1"/>
    </xf>
    <xf numFmtId="0" fontId="6" fillId="2" borderId="10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/>
    </xf>
    <xf numFmtId="192" fontId="41" fillId="0" borderId="0" xfId="0" applyNumberFormat="1" applyFont="1" applyFill="1" applyAlignment="1" applyProtection="1">
      <alignment horizontal="left" wrapText="1"/>
      <protection/>
    </xf>
    <xf numFmtId="0" fontId="4" fillId="23" borderId="48" xfId="0" applyFont="1" applyFill="1" applyBorder="1" applyAlignment="1">
      <alignment horizontal="left" indent="6"/>
    </xf>
    <xf numFmtId="0" fontId="4" fillId="23" borderId="45" xfId="0" applyFont="1" applyFill="1" applyBorder="1" applyAlignment="1">
      <alignment horizontal="left" indent="6"/>
    </xf>
    <xf numFmtId="0" fontId="4" fillId="23" borderId="43" xfId="0" applyFont="1" applyFill="1" applyBorder="1" applyAlignment="1">
      <alignment horizontal="left"/>
    </xf>
    <xf numFmtId="0" fontId="4" fillId="23" borderId="44" xfId="0" applyFont="1" applyFill="1" applyBorder="1" applyAlignment="1">
      <alignment horizontal="left"/>
    </xf>
    <xf numFmtId="0" fontId="4" fillId="23" borderId="32" xfId="0" applyFont="1" applyFill="1" applyBorder="1" applyAlignment="1">
      <alignment horizontal="left"/>
    </xf>
    <xf numFmtId="0" fontId="4" fillId="23" borderId="53" xfId="0" applyFont="1" applyFill="1" applyBorder="1" applyAlignment="1">
      <alignment horizontal="left"/>
    </xf>
    <xf numFmtId="0" fontId="14" fillId="23" borderId="18" xfId="0" applyFont="1" applyFill="1" applyBorder="1" applyAlignment="1">
      <alignment horizontal="left"/>
    </xf>
    <xf numFmtId="0" fontId="14" fillId="23" borderId="22" xfId="0" applyFont="1" applyFill="1" applyBorder="1" applyAlignment="1">
      <alignment horizontal="left"/>
    </xf>
    <xf numFmtId="0" fontId="4" fillId="23" borderId="43" xfId="0" applyFont="1" applyFill="1" applyBorder="1" applyAlignment="1">
      <alignment horizontal="left" vertical="top" indent="1"/>
    </xf>
    <xf numFmtId="0" fontId="4" fillId="23" borderId="44" xfId="0" applyFont="1" applyFill="1" applyBorder="1" applyAlignment="1">
      <alignment horizontal="left" vertical="top" indent="1"/>
    </xf>
    <xf numFmtId="0" fontId="4" fillId="23" borderId="46" xfId="0" applyFont="1" applyFill="1" applyBorder="1" applyAlignment="1">
      <alignment horizontal="left" indent="5"/>
    </xf>
    <xf numFmtId="0" fontId="4" fillId="23" borderId="47" xfId="0" applyFont="1" applyFill="1" applyBorder="1" applyAlignment="1">
      <alignment horizontal="left" indent="5"/>
    </xf>
    <xf numFmtId="0" fontId="4" fillId="23" borderId="48" xfId="0" applyFont="1" applyFill="1" applyBorder="1" applyAlignment="1">
      <alignment horizontal="left" indent="1"/>
    </xf>
    <xf numFmtId="0" fontId="4" fillId="23" borderId="45" xfId="0" applyFont="1" applyFill="1" applyBorder="1" applyAlignment="1">
      <alignment horizontal="left" indent="1"/>
    </xf>
    <xf numFmtId="0" fontId="4" fillId="23" borderId="48" xfId="0" applyFont="1" applyFill="1" applyBorder="1" applyAlignment="1">
      <alignment horizontal="left" indent="3"/>
    </xf>
    <xf numFmtId="0" fontId="4" fillId="23" borderId="45" xfId="0" applyFont="1" applyFill="1" applyBorder="1" applyAlignment="1">
      <alignment horizontal="left" indent="3"/>
    </xf>
    <xf numFmtId="0" fontId="6" fillId="2" borderId="96" xfId="0" applyFont="1" applyFill="1" applyBorder="1" applyAlignment="1" applyProtection="1">
      <alignment horizontal="center" vertical="center"/>
      <protection/>
    </xf>
    <xf numFmtId="0" fontId="6" fillId="2" borderId="67" xfId="0" applyFont="1" applyFill="1" applyBorder="1" applyAlignment="1" applyProtection="1">
      <alignment horizontal="center" vertical="center"/>
      <protection/>
    </xf>
    <xf numFmtId="0" fontId="38" fillId="2" borderId="94" xfId="0" applyFont="1" applyFill="1" applyBorder="1" applyAlignment="1" applyProtection="1">
      <alignment horizontal="center" vertical="center" wrapText="1"/>
      <protection/>
    </xf>
    <xf numFmtId="0" fontId="38" fillId="2" borderId="95" xfId="0" applyFont="1" applyFill="1" applyBorder="1" applyAlignment="1" applyProtection="1">
      <alignment horizontal="center" vertical="center" wrapText="1"/>
      <protection/>
    </xf>
    <xf numFmtId="0" fontId="6" fillId="2" borderId="96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 wrapText="1"/>
    </xf>
    <xf numFmtId="0" fontId="14" fillId="23" borderId="18" xfId="0" applyFont="1" applyFill="1" applyBorder="1" applyAlignment="1">
      <alignment horizontal="left" vertical="center" wrapText="1"/>
    </xf>
    <xf numFmtId="0" fontId="14" fillId="23" borderId="22" xfId="0" applyFont="1" applyFill="1" applyBorder="1" applyAlignment="1">
      <alignment horizontal="left" vertical="center" wrapText="1"/>
    </xf>
    <xf numFmtId="0" fontId="14" fillId="23" borderId="25" xfId="0" applyFont="1" applyFill="1" applyBorder="1" applyAlignment="1">
      <alignment horizontal="left" vertical="center" wrapText="1"/>
    </xf>
    <xf numFmtId="0" fontId="6" fillId="2" borderId="96" xfId="0" applyFont="1" applyFill="1" applyBorder="1" applyAlignment="1" applyProtection="1">
      <alignment horizontal="center" vertical="center" wrapText="1"/>
      <protection/>
    </xf>
    <xf numFmtId="0" fontId="6" fillId="2" borderId="74" xfId="0" applyFont="1" applyFill="1" applyBorder="1" applyAlignment="1" applyProtection="1">
      <alignment horizontal="center" vertical="center" wrapText="1"/>
      <protection/>
    </xf>
    <xf numFmtId="192" fontId="15" fillId="2" borderId="98" xfId="0" applyNumberFormat="1" applyFont="1" applyFill="1" applyBorder="1" applyAlignment="1" applyProtection="1">
      <alignment horizontal="center" vertical="center" wrapText="1"/>
      <protection/>
    </xf>
    <xf numFmtId="192" fontId="15" fillId="2" borderId="62" xfId="0" applyNumberFormat="1" applyFont="1" applyFill="1" applyBorder="1" applyAlignment="1" applyProtection="1">
      <alignment horizontal="center" vertical="center" wrapText="1"/>
      <protection/>
    </xf>
    <xf numFmtId="192" fontId="15" fillId="2" borderId="94" xfId="0" applyNumberFormat="1" applyFont="1" applyFill="1" applyBorder="1" applyAlignment="1" applyProtection="1">
      <alignment horizontal="center" vertical="center" wrapText="1"/>
      <protection/>
    </xf>
    <xf numFmtId="192" fontId="15" fillId="2" borderId="21" xfId="0" applyNumberFormat="1" applyFont="1" applyFill="1" applyBorder="1" applyAlignment="1" applyProtection="1">
      <alignment horizontal="center" vertical="center" wrapText="1"/>
      <protection/>
    </xf>
    <xf numFmtId="192" fontId="15" fillId="2" borderId="95" xfId="0" applyNumberFormat="1" applyFont="1" applyFill="1" applyBorder="1" applyAlignment="1" applyProtection="1">
      <alignment horizontal="center" vertical="center" wrapText="1"/>
      <protection/>
    </xf>
    <xf numFmtId="0" fontId="14" fillId="4" borderId="99" xfId="0" applyFont="1" applyFill="1" applyBorder="1" applyAlignment="1">
      <alignment horizontal="left" vertical="center"/>
    </xf>
    <xf numFmtId="0" fontId="14" fillId="4" borderId="50" xfId="0" applyFont="1" applyFill="1" applyBorder="1" applyAlignment="1">
      <alignment horizontal="left" vertical="center"/>
    </xf>
    <xf numFmtId="0" fontId="14" fillId="4" borderId="100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 applyProtection="1">
      <alignment/>
      <protection locked="0"/>
    </xf>
    <xf numFmtId="0" fontId="4" fillId="0" borderId="85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82" xfId="0" applyFont="1" applyFill="1" applyBorder="1" applyAlignment="1" applyProtection="1">
      <alignment/>
      <protection locked="0"/>
    </xf>
    <xf numFmtId="0" fontId="4" fillId="0" borderId="65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/>
      <protection locked="0"/>
    </xf>
    <xf numFmtId="0" fontId="4" fillId="0" borderId="79" xfId="0" applyFont="1" applyFill="1" applyBorder="1" applyAlignment="1" applyProtection="1">
      <alignment/>
      <protection locked="0"/>
    </xf>
    <xf numFmtId="0" fontId="6" fillId="20" borderId="24" xfId="0" applyFont="1" applyFill="1" applyBorder="1" applyAlignment="1" applyProtection="1">
      <alignment/>
      <protection/>
    </xf>
    <xf numFmtId="0" fontId="6" fillId="20" borderId="29" xfId="0" applyFont="1" applyFill="1" applyBorder="1" applyAlignment="1" applyProtection="1">
      <alignment/>
      <protection/>
    </xf>
    <xf numFmtId="0" fontId="6" fillId="2" borderId="93" xfId="0" applyFont="1" applyFill="1" applyBorder="1" applyAlignment="1" applyProtection="1">
      <alignment horizontal="center" vertical="center" wrapText="1"/>
      <protection/>
    </xf>
    <xf numFmtId="0" fontId="6" fillId="2" borderId="97" xfId="0" applyFont="1" applyFill="1" applyBorder="1" applyAlignment="1" applyProtection="1">
      <alignment horizontal="center" vertical="center" wrapText="1"/>
      <protection/>
    </xf>
    <xf numFmtId="0" fontId="38" fillId="2" borderId="10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/>
      <protection/>
    </xf>
    <xf numFmtId="0" fontId="4" fillId="0" borderId="101" xfId="0" applyFont="1" applyFill="1" applyBorder="1" applyAlignment="1" applyProtection="1">
      <alignment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/>
      <protection locked="0"/>
    </xf>
    <xf numFmtId="0" fontId="38" fillId="2" borderId="16" xfId="0" applyFont="1" applyFill="1" applyBorder="1" applyAlignment="1" applyProtection="1">
      <alignment horizontal="center" vertical="center" wrapText="1"/>
      <protection/>
    </xf>
    <xf numFmtId="0" fontId="4" fillId="23" borderId="32" xfId="0" applyFont="1" applyFill="1" applyBorder="1" applyAlignment="1">
      <alignment horizontal="left" wrapText="1" indent="1"/>
    </xf>
    <xf numFmtId="0" fontId="4" fillId="23" borderId="53" xfId="0" applyFont="1" applyFill="1" applyBorder="1" applyAlignment="1">
      <alignment horizontal="left" wrapText="1" indent="1"/>
    </xf>
    <xf numFmtId="0" fontId="4" fillId="23" borderId="85" xfId="0" applyFont="1" applyFill="1" applyBorder="1" applyAlignment="1">
      <alignment horizontal="left" wrapText="1" indent="1"/>
    </xf>
    <xf numFmtId="0" fontId="4" fillId="0" borderId="65" xfId="0" applyFont="1" applyFill="1" applyBorder="1" applyAlignment="1" applyProtection="1">
      <alignment wrapText="1"/>
      <protection locked="0"/>
    </xf>
    <xf numFmtId="0" fontId="4" fillId="0" borderId="49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14" fillId="20" borderId="18" xfId="0" applyFont="1" applyFill="1" applyBorder="1" applyAlignment="1">
      <alignment vertical="center"/>
    </xf>
    <xf numFmtId="0" fontId="14" fillId="20" borderId="22" xfId="0" applyFont="1" applyFill="1" applyBorder="1" applyAlignment="1">
      <alignment vertical="center"/>
    </xf>
    <xf numFmtId="0" fontId="14" fillId="20" borderId="29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/>
      <protection locked="0"/>
    </xf>
    <xf numFmtId="0" fontId="4" fillId="23" borderId="82" xfId="0" applyFont="1" applyFill="1" applyBorder="1" applyAlignment="1">
      <alignment horizontal="left" indent="5"/>
    </xf>
    <xf numFmtId="0" fontId="6" fillId="20" borderId="10" xfId="0" applyFont="1" applyFill="1" applyBorder="1" applyAlignment="1" applyProtection="1">
      <alignment/>
      <protection/>
    </xf>
    <xf numFmtId="0" fontId="6" fillId="2" borderId="9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0" fontId="4" fillId="0" borderId="69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/>
      <protection locked="0"/>
    </xf>
    <xf numFmtId="0" fontId="38" fillId="2" borderId="93" xfId="0" applyFont="1" applyFill="1" applyBorder="1" applyAlignment="1" applyProtection="1">
      <alignment horizontal="center" vertical="center" wrapText="1"/>
      <protection/>
    </xf>
    <xf numFmtId="0" fontId="38" fillId="2" borderId="9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7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4" fillId="23" borderId="32" xfId="0" applyFont="1" applyFill="1" applyBorder="1" applyAlignment="1">
      <alignment horizontal="left" indent="5"/>
    </xf>
    <xf numFmtId="0" fontId="4" fillId="23" borderId="53" xfId="0" applyFont="1" applyFill="1" applyBorder="1" applyAlignment="1">
      <alignment horizontal="left" indent="5"/>
    </xf>
    <xf numFmtId="0" fontId="4" fillId="23" borderId="85" xfId="0" applyFont="1" applyFill="1" applyBorder="1" applyAlignment="1">
      <alignment horizontal="left" indent="5"/>
    </xf>
    <xf numFmtId="0" fontId="6" fillId="2" borderId="80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4" fillId="23" borderId="49" xfId="0" applyFont="1" applyFill="1" applyBorder="1" applyAlignment="1">
      <alignment horizontal="left" indent="1"/>
    </xf>
    <xf numFmtId="0" fontId="4" fillId="23" borderId="43" xfId="0" applyFont="1" applyFill="1" applyBorder="1" applyAlignment="1">
      <alignment horizontal="left" wrapText="1" indent="1"/>
    </xf>
    <xf numFmtId="0" fontId="4" fillId="23" borderId="44" xfId="0" applyFont="1" applyFill="1" applyBorder="1" applyAlignment="1">
      <alignment horizontal="left" wrapText="1" indent="1"/>
    </xf>
    <xf numFmtId="0" fontId="4" fillId="23" borderId="49" xfId="0" applyFont="1" applyFill="1" applyBorder="1" applyAlignment="1">
      <alignment horizontal="left" wrapText="1" indent="1"/>
    </xf>
    <xf numFmtId="0" fontId="6" fillId="2" borderId="10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/>
      <protection locked="0"/>
    </xf>
    <xf numFmtId="0" fontId="6" fillId="20" borderId="16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6" fillId="2" borderId="9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EROS\06.SOURCE\TRUNK\BieuMau_Current\DongGoi\Ho%20so%20truong%20moi\HST_Ho&#224;n%20th&#224;nh\HoSo_NhaTre_T91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\My%20Documents\Downloads\HST_NT_T9_Fil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\My%20Documents\Downloads\HST_MG_T9_Fil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Nhom_NT"/>
      <sheetName val="HocSinh_NT"/>
      <sheetName val="NhanSu_NT"/>
      <sheetName val="CoSoVC_NT"/>
      <sheetName val="DiemTru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Nhom_NT"/>
      <sheetName val="HocSinh_NT"/>
      <sheetName val="NhanSu_NT"/>
      <sheetName val="CoSoVC_NT"/>
      <sheetName val="Diem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LopHoc_MG"/>
      <sheetName val="HocSinh_MG"/>
      <sheetName val="NhanSu_MG"/>
      <sheetName val="CoSoVC_MG"/>
      <sheetName val="DiemTru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4"/>
  <sheetViews>
    <sheetView showGridLines="0" workbookViewId="0" topLeftCell="A13">
      <selection activeCell="Q56" sqref="Q56"/>
    </sheetView>
  </sheetViews>
  <sheetFormatPr defaultColWidth="8.796875" defaultRowHeight="15"/>
  <cols>
    <col min="1" max="1" width="1.59765625" style="37" customWidth="1"/>
    <col min="2" max="3" width="4.59765625" style="37" customWidth="1"/>
    <col min="4" max="4" width="7.09765625" style="37" customWidth="1"/>
    <col min="5" max="5" width="4.59765625" style="37" customWidth="1"/>
    <col min="6" max="6" width="6.19921875" style="37" customWidth="1"/>
    <col min="7" max="9" width="4.59765625" style="37" customWidth="1"/>
    <col min="10" max="10" width="7.09765625" style="37" customWidth="1"/>
    <col min="11" max="12" width="4.59765625" style="37" customWidth="1"/>
    <col min="13" max="13" width="10.59765625" style="37" customWidth="1"/>
    <col min="14" max="16" width="4.59765625" style="37" customWidth="1"/>
    <col min="17" max="17" width="17.69921875" style="37" customWidth="1"/>
    <col min="18" max="23" width="9" style="37" customWidth="1"/>
    <col min="24" max="24" width="9" style="37" hidden="1" customWidth="1"/>
    <col min="25" max="25" width="19.09765625" style="37" hidden="1" customWidth="1"/>
    <col min="26" max="26" width="8.09765625" style="37" hidden="1" customWidth="1"/>
    <col min="27" max="27" width="9" style="37" hidden="1" customWidth="1"/>
    <col min="28" max="16384" width="9" style="37" customWidth="1"/>
  </cols>
  <sheetData>
    <row r="1" spans="14:17" ht="15.75">
      <c r="N1" s="565" t="s">
        <v>393</v>
      </c>
      <c r="O1" s="565"/>
      <c r="P1" s="565"/>
      <c r="Q1" s="565"/>
    </row>
    <row r="2" spans="2:17" ht="24" customHeight="1">
      <c r="B2" s="505" t="s">
        <v>22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</row>
    <row r="3" spans="2:17" ht="17.25" customHeight="1">
      <c r="B3" s="506" t="s">
        <v>21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3:26" ht="19.5" customHeight="1">
      <c r="C4" s="38"/>
      <c r="D4" s="507" t="s">
        <v>394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X4" s="37" t="s">
        <v>312</v>
      </c>
      <c r="Z4" s="49"/>
    </row>
    <row r="5" spans="3:27" ht="15.75">
      <c r="C5" s="39"/>
      <c r="D5" s="40"/>
      <c r="E5" s="41"/>
      <c r="F5" s="41"/>
      <c r="G5" s="41"/>
      <c r="H5" s="42"/>
      <c r="X5" s="37" t="str">
        <f>LOOKUP(Z5,{1,2,3,4},{"4","40","41","42"})</f>
        <v>4</v>
      </c>
      <c r="Y5" s="43" t="s">
        <v>105</v>
      </c>
      <c r="Z5" s="3">
        <v>1</v>
      </c>
      <c r="AA5" s="37">
        <v>1</v>
      </c>
    </row>
    <row r="6" spans="2:26" ht="18.75">
      <c r="B6" s="44"/>
      <c r="C6" s="508" t="s">
        <v>23</v>
      </c>
      <c r="D6" s="509"/>
      <c r="E6" s="509"/>
      <c r="F6" s="510" t="s">
        <v>395</v>
      </c>
      <c r="G6" s="511"/>
      <c r="H6" s="512"/>
      <c r="I6" s="45"/>
      <c r="J6" s="45"/>
      <c r="K6" s="516" t="s">
        <v>24</v>
      </c>
      <c r="L6" s="517"/>
      <c r="M6" s="517"/>
      <c r="N6" s="513" t="s">
        <v>396</v>
      </c>
      <c r="O6" s="514"/>
      <c r="P6" s="515"/>
      <c r="X6" s="37">
        <f>IF(Z6,8,"")</f>
      </c>
      <c r="Y6" s="43" t="s">
        <v>315</v>
      </c>
      <c r="Z6" s="3"/>
    </row>
    <row r="7" spans="24:27" ht="15.75">
      <c r="X7" s="37">
        <f>IF(Z7,15,"")</f>
        <v>15</v>
      </c>
      <c r="Y7" s="43" t="s">
        <v>316</v>
      </c>
      <c r="Z7" s="3" t="b">
        <v>1</v>
      </c>
      <c r="AA7" s="37" t="b">
        <v>1</v>
      </c>
    </row>
    <row r="8" spans="2:26" s="46" customFormat="1" ht="21" customHeight="1">
      <c r="B8" s="499" t="s">
        <v>166</v>
      </c>
      <c r="C8" s="499"/>
      <c r="D8" s="499"/>
      <c r="E8" s="499"/>
      <c r="F8" s="499"/>
      <c r="G8" s="499"/>
      <c r="H8" s="499"/>
      <c r="I8" s="499"/>
      <c r="X8" s="37">
        <f>IF(Z8,7,"")</f>
      </c>
      <c r="Y8" s="43" t="s">
        <v>205</v>
      </c>
      <c r="Z8" s="3"/>
    </row>
    <row r="9" spans="2:26" ht="4.5" customHeight="1">
      <c r="B9" s="47"/>
      <c r="Y9" s="48"/>
      <c r="Z9" s="58"/>
    </row>
    <row r="10" spans="2:26" ht="16.5">
      <c r="B10" s="494" t="s">
        <v>25</v>
      </c>
      <c r="C10" s="486"/>
      <c r="D10" s="487"/>
      <c r="E10" s="493" t="s">
        <v>397</v>
      </c>
      <c r="F10" s="493"/>
      <c r="G10" s="493"/>
      <c r="H10" s="493"/>
      <c r="I10" s="493"/>
      <c r="J10" s="493"/>
      <c r="K10" s="494" t="s">
        <v>26</v>
      </c>
      <c r="L10" s="486"/>
      <c r="M10" s="487"/>
      <c r="N10" s="493" t="s">
        <v>398</v>
      </c>
      <c r="O10" s="493"/>
      <c r="P10" s="493"/>
      <c r="Q10" s="493"/>
      <c r="X10" s="37">
        <f>IF(Z10,12,"")</f>
      </c>
      <c r="Y10" s="43" t="s">
        <v>206</v>
      </c>
      <c r="Z10" s="3"/>
    </row>
    <row r="11" spans="2:27" ht="16.5">
      <c r="B11" s="489" t="s">
        <v>27</v>
      </c>
      <c r="C11" s="490"/>
      <c r="D11" s="491"/>
      <c r="E11" s="492" t="s">
        <v>399</v>
      </c>
      <c r="F11" s="492"/>
      <c r="G11" s="492"/>
      <c r="H11" s="492"/>
      <c r="I11" s="492"/>
      <c r="J11" s="492"/>
      <c r="K11" s="488" t="s">
        <v>31</v>
      </c>
      <c r="L11" s="485"/>
      <c r="M11" s="484"/>
      <c r="N11" s="504" t="s">
        <v>400</v>
      </c>
      <c r="O11" s="504"/>
      <c r="P11" s="504"/>
      <c r="Q11" s="504"/>
      <c r="X11" s="37">
        <f>IF(Z11,9,"")</f>
        <v>9</v>
      </c>
      <c r="Y11" s="43" t="s">
        <v>207</v>
      </c>
      <c r="Z11" s="3" t="b">
        <v>1</v>
      </c>
      <c r="AA11" s="37" t="b">
        <v>1</v>
      </c>
    </row>
    <row r="12" spans="2:27" ht="16.5">
      <c r="B12" s="489" t="s">
        <v>28</v>
      </c>
      <c r="C12" s="490"/>
      <c r="D12" s="491"/>
      <c r="E12" s="518" t="s">
        <v>401</v>
      </c>
      <c r="F12" s="519"/>
      <c r="G12" s="519"/>
      <c r="H12" s="519"/>
      <c r="I12" s="519"/>
      <c r="J12" s="520"/>
      <c r="K12" s="488" t="s">
        <v>0</v>
      </c>
      <c r="L12" s="485"/>
      <c r="M12" s="484"/>
      <c r="N12" s="504" t="s">
        <v>372</v>
      </c>
      <c r="O12" s="504"/>
      <c r="P12" s="504"/>
      <c r="Q12" s="504"/>
      <c r="X12" s="37">
        <f>IF(Z12,13,"")</f>
        <v>13</v>
      </c>
      <c r="Y12" s="43" t="s">
        <v>317</v>
      </c>
      <c r="Z12" s="3" t="b">
        <v>1</v>
      </c>
      <c r="AA12" s="37" t="b">
        <v>1</v>
      </c>
    </row>
    <row r="13" spans="2:26" ht="16.5">
      <c r="B13" s="552" t="s">
        <v>32</v>
      </c>
      <c r="C13" s="553"/>
      <c r="D13" s="554"/>
      <c r="E13" s="546" t="s">
        <v>402</v>
      </c>
      <c r="F13" s="547"/>
      <c r="G13" s="547"/>
      <c r="H13" s="547"/>
      <c r="I13" s="547"/>
      <c r="J13" s="548"/>
      <c r="K13" s="488" t="s">
        <v>1</v>
      </c>
      <c r="L13" s="485"/>
      <c r="M13" s="484"/>
      <c r="N13" s="504" t="s">
        <v>403</v>
      </c>
      <c r="O13" s="504"/>
      <c r="P13" s="504"/>
      <c r="Q13" s="504"/>
      <c r="X13" s="37">
        <f>IF(Z13,13,"")</f>
      </c>
      <c r="Y13" s="43" t="s">
        <v>212</v>
      </c>
      <c r="Z13" s="3"/>
    </row>
    <row r="14" spans="2:26" ht="16.5">
      <c r="B14" s="267"/>
      <c r="C14" s="268"/>
      <c r="D14" s="269"/>
      <c r="E14" s="549"/>
      <c r="F14" s="550"/>
      <c r="G14" s="550"/>
      <c r="H14" s="550"/>
      <c r="I14" s="550"/>
      <c r="J14" s="551"/>
      <c r="K14" s="488" t="s">
        <v>2</v>
      </c>
      <c r="L14" s="485"/>
      <c r="M14" s="484"/>
      <c r="N14" s="504" t="s">
        <v>404</v>
      </c>
      <c r="O14" s="504"/>
      <c r="P14" s="504"/>
      <c r="Q14" s="504"/>
      <c r="Y14" s="43" t="s">
        <v>177</v>
      </c>
      <c r="Z14" s="49"/>
    </row>
    <row r="15" spans="1:26" ht="18.75">
      <c r="A15" s="42"/>
      <c r="B15" s="537" t="s">
        <v>29</v>
      </c>
      <c r="C15" s="538"/>
      <c r="D15" s="539"/>
      <c r="E15" s="543" t="s">
        <v>405</v>
      </c>
      <c r="F15" s="544"/>
      <c r="G15" s="544"/>
      <c r="H15" s="544"/>
      <c r="I15" s="544"/>
      <c r="J15" s="545"/>
      <c r="K15" s="540" t="s">
        <v>165</v>
      </c>
      <c r="L15" s="541"/>
      <c r="M15" s="542"/>
      <c r="N15" s="521">
        <v>1</v>
      </c>
      <c r="O15" s="522"/>
      <c r="P15" s="522"/>
      <c r="Q15" s="523"/>
      <c r="X15" s="37">
        <f>IF(Y15=E14,Z15,"")</f>
      </c>
      <c r="Y15" s="43" t="s">
        <v>178</v>
      </c>
      <c r="Z15" s="49"/>
    </row>
    <row r="16" spans="2:26" s="50" customFormat="1" ht="15.75">
      <c r="B16" s="51" t="s">
        <v>134</v>
      </c>
      <c r="X16" s="37">
        <f>IF(Y16=E14,Z16,"")</f>
      </c>
      <c r="Y16" s="43" t="s">
        <v>179</v>
      </c>
      <c r="Z16" s="49"/>
    </row>
    <row r="17" spans="2:26" s="50" customFormat="1" ht="15.75">
      <c r="B17" s="51" t="s">
        <v>30</v>
      </c>
      <c r="C17" s="52"/>
      <c r="Y17" s="43"/>
      <c r="Z17" s="3"/>
    </row>
    <row r="18" spans="25:26" ht="15.75">
      <c r="Y18" s="53" t="s">
        <v>5</v>
      </c>
      <c r="Z18" s="49"/>
    </row>
    <row r="19" spans="5:26" ht="15.75">
      <c r="E19" s="54" t="s">
        <v>106</v>
      </c>
      <c r="G19" s="524" t="s">
        <v>372</v>
      </c>
      <c r="H19" s="525"/>
      <c r="Y19" s="53" t="s">
        <v>6</v>
      </c>
      <c r="Z19" s="49"/>
    </row>
    <row r="20" ht="15.75">
      <c r="Y20" s="53" t="s">
        <v>7</v>
      </c>
    </row>
    <row r="21" ht="15.75">
      <c r="Y21" s="53" t="s">
        <v>8</v>
      </c>
    </row>
    <row r="22" ht="15.75">
      <c r="Y22" s="53" t="s">
        <v>9</v>
      </c>
    </row>
    <row r="23" spans="2:25" ht="15.75">
      <c r="B23" s="47"/>
      <c r="Y23" s="53" t="s">
        <v>10</v>
      </c>
    </row>
    <row r="24" ht="15.75">
      <c r="Y24" s="53" t="s">
        <v>11</v>
      </c>
    </row>
    <row r="25" spans="2:26" s="46" customFormat="1" ht="18" customHeight="1">
      <c r="B25" s="55" t="s">
        <v>3</v>
      </c>
      <c r="C25" s="531" t="s">
        <v>195</v>
      </c>
      <c r="D25" s="532"/>
      <c r="E25" s="532"/>
      <c r="F25" s="532"/>
      <c r="G25" s="533"/>
      <c r="H25" s="531" t="s">
        <v>33</v>
      </c>
      <c r="I25" s="533"/>
      <c r="J25" s="531" t="s">
        <v>34</v>
      </c>
      <c r="K25" s="533"/>
      <c r="L25" s="531" t="s">
        <v>36</v>
      </c>
      <c r="M25" s="532"/>
      <c r="N25" s="532"/>
      <c r="O25" s="532"/>
      <c r="P25" s="532"/>
      <c r="Q25" s="533"/>
      <c r="Y25" s="53" t="s">
        <v>12</v>
      </c>
      <c r="Z25" s="37"/>
    </row>
    <row r="26" spans="2:25" ht="15.75">
      <c r="B26" s="20">
        <f>IF(N15&gt;0,1,"")</f>
        <v>1</v>
      </c>
      <c r="C26" s="534" t="s">
        <v>406</v>
      </c>
      <c r="D26" s="535"/>
      <c r="E26" s="535"/>
      <c r="F26" s="535"/>
      <c r="G26" s="536"/>
      <c r="H26" s="526" t="s">
        <v>407</v>
      </c>
      <c r="I26" s="527"/>
      <c r="J26" s="526" t="s">
        <v>408</v>
      </c>
      <c r="K26" s="527"/>
      <c r="L26" s="528" t="s">
        <v>409</v>
      </c>
      <c r="M26" s="529"/>
      <c r="N26" s="529"/>
      <c r="O26" s="529"/>
      <c r="P26" s="529"/>
      <c r="Q26" s="530"/>
      <c r="Y26" s="53" t="s">
        <v>13</v>
      </c>
    </row>
    <row r="27" spans="2:25" ht="15.75">
      <c r="B27" s="21">
        <f>IF(N15&gt;1,2,"")</f>
      </c>
      <c r="C27" s="501"/>
      <c r="D27" s="495"/>
      <c r="E27" s="495"/>
      <c r="F27" s="495"/>
      <c r="G27" s="496"/>
      <c r="H27" s="497"/>
      <c r="I27" s="498"/>
      <c r="J27" s="497"/>
      <c r="K27" s="498"/>
      <c r="L27" s="502"/>
      <c r="M27" s="503"/>
      <c r="N27" s="503"/>
      <c r="O27" s="503"/>
      <c r="P27" s="503"/>
      <c r="Q27" s="500"/>
      <c r="Y27" s="53" t="s">
        <v>14</v>
      </c>
    </row>
    <row r="28" spans="2:25" ht="15.75">
      <c r="B28" s="21">
        <f>IF(N15&gt;2,3,"")</f>
      </c>
      <c r="C28" s="501"/>
      <c r="D28" s="495"/>
      <c r="E28" s="495"/>
      <c r="F28" s="495"/>
      <c r="G28" s="496"/>
      <c r="H28" s="497"/>
      <c r="I28" s="498"/>
      <c r="J28" s="497"/>
      <c r="K28" s="498"/>
      <c r="L28" s="502"/>
      <c r="M28" s="503"/>
      <c r="N28" s="503"/>
      <c r="O28" s="503"/>
      <c r="P28" s="503"/>
      <c r="Q28" s="500"/>
      <c r="Y28" s="53" t="s">
        <v>15</v>
      </c>
    </row>
    <row r="29" spans="2:25" ht="15.75">
      <c r="B29" s="21">
        <f>IF(N15&gt;3,4,"")</f>
      </c>
      <c r="C29" s="501"/>
      <c r="D29" s="495"/>
      <c r="E29" s="495"/>
      <c r="F29" s="495"/>
      <c r="G29" s="496"/>
      <c r="H29" s="497"/>
      <c r="I29" s="498"/>
      <c r="J29" s="497"/>
      <c r="K29" s="498"/>
      <c r="L29" s="502"/>
      <c r="M29" s="503"/>
      <c r="N29" s="503"/>
      <c r="O29" s="503"/>
      <c r="P29" s="503"/>
      <c r="Q29" s="500"/>
      <c r="Y29" s="53" t="s">
        <v>16</v>
      </c>
    </row>
    <row r="30" spans="2:25" ht="15.75">
      <c r="B30" s="21">
        <f>IF(N15&gt;4,5,"")</f>
      </c>
      <c r="C30" s="501"/>
      <c r="D30" s="495"/>
      <c r="E30" s="495"/>
      <c r="F30" s="495"/>
      <c r="G30" s="496"/>
      <c r="H30" s="497"/>
      <c r="I30" s="498"/>
      <c r="J30" s="497"/>
      <c r="K30" s="498"/>
      <c r="L30" s="502"/>
      <c r="M30" s="503"/>
      <c r="N30" s="503"/>
      <c r="O30" s="503"/>
      <c r="P30" s="503"/>
      <c r="Q30" s="500"/>
      <c r="Y30" s="53" t="s">
        <v>17</v>
      </c>
    </row>
    <row r="31" spans="2:25" ht="15.75">
      <c r="B31" s="21">
        <f>IF(N15&gt;5,6,"")</f>
      </c>
      <c r="C31" s="501"/>
      <c r="D31" s="495"/>
      <c r="E31" s="495"/>
      <c r="F31" s="495"/>
      <c r="G31" s="496"/>
      <c r="H31" s="497"/>
      <c r="I31" s="498"/>
      <c r="J31" s="497"/>
      <c r="K31" s="498"/>
      <c r="L31" s="502"/>
      <c r="M31" s="503"/>
      <c r="N31" s="503"/>
      <c r="O31" s="503"/>
      <c r="P31" s="503"/>
      <c r="Q31" s="500"/>
      <c r="Y31" s="53" t="s">
        <v>18</v>
      </c>
    </row>
    <row r="32" spans="2:25" ht="15.75">
      <c r="B32" s="21">
        <f>IF(N15&gt;6,7,"")</f>
      </c>
      <c r="C32" s="501"/>
      <c r="D32" s="495"/>
      <c r="E32" s="495"/>
      <c r="F32" s="495"/>
      <c r="G32" s="496"/>
      <c r="H32" s="497"/>
      <c r="I32" s="498"/>
      <c r="J32" s="497"/>
      <c r="K32" s="498"/>
      <c r="L32" s="502"/>
      <c r="M32" s="503"/>
      <c r="N32" s="503"/>
      <c r="O32" s="503"/>
      <c r="P32" s="503"/>
      <c r="Q32" s="500"/>
      <c r="Y32" s="53" t="s">
        <v>19</v>
      </c>
    </row>
    <row r="33" spans="2:25" ht="15.75">
      <c r="B33" s="21">
        <f>IF(N15&gt;7,8,"")</f>
      </c>
      <c r="C33" s="501"/>
      <c r="D33" s="495"/>
      <c r="E33" s="495"/>
      <c r="F33" s="495"/>
      <c r="G33" s="496"/>
      <c r="H33" s="497"/>
      <c r="I33" s="498"/>
      <c r="J33" s="497"/>
      <c r="K33" s="498"/>
      <c r="L33" s="502"/>
      <c r="M33" s="503"/>
      <c r="N33" s="503"/>
      <c r="O33" s="503"/>
      <c r="P33" s="503"/>
      <c r="Q33" s="500"/>
      <c r="Y33" s="53" t="s">
        <v>20</v>
      </c>
    </row>
    <row r="34" spans="2:17" ht="15.75">
      <c r="B34" s="21">
        <f>IF(N15&gt;8,9,"")</f>
      </c>
      <c r="C34" s="501"/>
      <c r="D34" s="495"/>
      <c r="E34" s="495"/>
      <c r="F34" s="495"/>
      <c r="G34" s="496"/>
      <c r="H34" s="497"/>
      <c r="I34" s="498"/>
      <c r="J34" s="497"/>
      <c r="K34" s="498"/>
      <c r="L34" s="502"/>
      <c r="M34" s="503"/>
      <c r="N34" s="503"/>
      <c r="O34" s="503"/>
      <c r="P34" s="503"/>
      <c r="Q34" s="500"/>
    </row>
    <row r="35" spans="2:17" ht="15.75">
      <c r="B35" s="21">
        <f>IF(N15&gt;9,10,"")</f>
      </c>
      <c r="C35" s="501"/>
      <c r="D35" s="495"/>
      <c r="E35" s="495"/>
      <c r="F35" s="495"/>
      <c r="G35" s="496"/>
      <c r="H35" s="497"/>
      <c r="I35" s="498"/>
      <c r="J35" s="497"/>
      <c r="K35" s="498"/>
      <c r="L35" s="502"/>
      <c r="M35" s="503"/>
      <c r="N35" s="503"/>
      <c r="O35" s="503"/>
      <c r="P35" s="503"/>
      <c r="Q35" s="500"/>
    </row>
    <row r="36" spans="2:17" ht="15.75">
      <c r="B36" s="21">
        <f>IF(N15&gt;10,11,"")</f>
      </c>
      <c r="C36" s="501"/>
      <c r="D36" s="495"/>
      <c r="E36" s="495"/>
      <c r="F36" s="495"/>
      <c r="G36" s="496"/>
      <c r="H36" s="497"/>
      <c r="I36" s="498"/>
      <c r="J36" s="497"/>
      <c r="K36" s="498"/>
      <c r="L36" s="502"/>
      <c r="M36" s="503"/>
      <c r="N36" s="503"/>
      <c r="O36" s="503"/>
      <c r="P36" s="503"/>
      <c r="Q36" s="500"/>
    </row>
    <row r="37" spans="2:17" ht="15.75">
      <c r="B37" s="21">
        <f>IF(N15&gt;11,12,"")</f>
      </c>
      <c r="C37" s="501"/>
      <c r="D37" s="495"/>
      <c r="E37" s="495"/>
      <c r="F37" s="495"/>
      <c r="G37" s="496"/>
      <c r="H37" s="497"/>
      <c r="I37" s="498"/>
      <c r="J37" s="497"/>
      <c r="K37" s="498"/>
      <c r="L37" s="502"/>
      <c r="M37" s="503"/>
      <c r="N37" s="503"/>
      <c r="O37" s="503"/>
      <c r="P37" s="503"/>
      <c r="Q37" s="500"/>
    </row>
    <row r="38" spans="2:17" ht="15.75">
      <c r="B38" s="21">
        <f>IF(N15&gt;12,13,"")</f>
      </c>
      <c r="C38" s="501"/>
      <c r="D38" s="495"/>
      <c r="E38" s="495"/>
      <c r="F38" s="495"/>
      <c r="G38" s="496"/>
      <c r="H38" s="497"/>
      <c r="I38" s="498"/>
      <c r="J38" s="497"/>
      <c r="K38" s="498"/>
      <c r="L38" s="502"/>
      <c r="M38" s="503"/>
      <c r="N38" s="503"/>
      <c r="O38" s="503"/>
      <c r="P38" s="503"/>
      <c r="Q38" s="500"/>
    </row>
    <row r="39" spans="2:17" ht="15.75">
      <c r="B39" s="21">
        <f>IF(N15&gt;13,14,"")</f>
      </c>
      <c r="C39" s="501"/>
      <c r="D39" s="495"/>
      <c r="E39" s="495"/>
      <c r="F39" s="495"/>
      <c r="G39" s="496"/>
      <c r="H39" s="497"/>
      <c r="I39" s="498"/>
      <c r="J39" s="497"/>
      <c r="K39" s="498"/>
      <c r="L39" s="502"/>
      <c r="M39" s="503"/>
      <c r="N39" s="503"/>
      <c r="O39" s="503"/>
      <c r="P39" s="503"/>
      <c r="Q39" s="500"/>
    </row>
    <row r="40" spans="2:17" ht="15.75">
      <c r="B40" s="21">
        <f>IF(N15&gt;14,15,"")</f>
      </c>
      <c r="C40" s="501"/>
      <c r="D40" s="495"/>
      <c r="E40" s="495"/>
      <c r="F40" s="495"/>
      <c r="G40" s="496"/>
      <c r="H40" s="497"/>
      <c r="I40" s="498"/>
      <c r="J40" s="497"/>
      <c r="K40" s="498"/>
      <c r="L40" s="502"/>
      <c r="M40" s="503"/>
      <c r="N40" s="503"/>
      <c r="O40" s="503"/>
      <c r="P40" s="503"/>
      <c r="Q40" s="500"/>
    </row>
    <row r="41" spans="2:17" ht="15.75">
      <c r="B41" s="21">
        <f>IF(N15&gt;15,16,"")</f>
      </c>
      <c r="C41" s="501"/>
      <c r="D41" s="495"/>
      <c r="E41" s="495"/>
      <c r="F41" s="495"/>
      <c r="G41" s="496"/>
      <c r="H41" s="497"/>
      <c r="I41" s="498"/>
      <c r="J41" s="497"/>
      <c r="K41" s="498"/>
      <c r="L41" s="502"/>
      <c r="M41" s="503"/>
      <c r="N41" s="503"/>
      <c r="O41" s="503"/>
      <c r="P41" s="503"/>
      <c r="Q41" s="500"/>
    </row>
    <row r="42" spans="2:17" ht="15.75">
      <c r="B42" s="21">
        <f>IF(N15&gt;16,17,"")</f>
      </c>
      <c r="C42" s="501"/>
      <c r="D42" s="495"/>
      <c r="E42" s="495"/>
      <c r="F42" s="495"/>
      <c r="G42" s="496"/>
      <c r="H42" s="497"/>
      <c r="I42" s="498"/>
      <c r="J42" s="497"/>
      <c r="K42" s="498"/>
      <c r="L42" s="502"/>
      <c r="M42" s="503"/>
      <c r="N42" s="503"/>
      <c r="O42" s="503"/>
      <c r="P42" s="503"/>
      <c r="Q42" s="500"/>
    </row>
    <row r="43" spans="2:17" ht="15.75">
      <c r="B43" s="21">
        <f>IF(N15&gt;17,18,"")</f>
      </c>
      <c r="C43" s="501"/>
      <c r="D43" s="495"/>
      <c r="E43" s="495"/>
      <c r="F43" s="495"/>
      <c r="G43" s="496"/>
      <c r="H43" s="497"/>
      <c r="I43" s="498"/>
      <c r="J43" s="497"/>
      <c r="K43" s="498"/>
      <c r="L43" s="502"/>
      <c r="M43" s="503"/>
      <c r="N43" s="503"/>
      <c r="O43" s="503"/>
      <c r="P43" s="503"/>
      <c r="Q43" s="500"/>
    </row>
    <row r="44" spans="2:17" ht="15.75">
      <c r="B44" s="21">
        <f>IF(N15&gt;18,19,"")</f>
      </c>
      <c r="C44" s="501"/>
      <c r="D44" s="495"/>
      <c r="E44" s="495"/>
      <c r="F44" s="495"/>
      <c r="G44" s="496"/>
      <c r="H44" s="497"/>
      <c r="I44" s="498"/>
      <c r="J44" s="497"/>
      <c r="K44" s="498"/>
      <c r="L44" s="502"/>
      <c r="M44" s="503"/>
      <c r="N44" s="503"/>
      <c r="O44" s="503"/>
      <c r="P44" s="503"/>
      <c r="Q44" s="500"/>
    </row>
    <row r="45" spans="2:17" ht="15.75">
      <c r="B45" s="22">
        <f>IF(N15&gt;19,20,"")</f>
      </c>
      <c r="C45" s="560"/>
      <c r="D45" s="561"/>
      <c r="E45" s="561"/>
      <c r="F45" s="561"/>
      <c r="G45" s="562"/>
      <c r="H45" s="563"/>
      <c r="I45" s="564"/>
      <c r="J45" s="563"/>
      <c r="K45" s="564"/>
      <c r="L45" s="556"/>
      <c r="M45" s="557"/>
      <c r="N45" s="557"/>
      <c r="O45" s="557"/>
      <c r="P45" s="557"/>
      <c r="Q45" s="558"/>
    </row>
    <row r="46" spans="13:17" ht="15.75">
      <c r="M46" s="568" t="s">
        <v>412</v>
      </c>
      <c r="N46" s="568"/>
      <c r="O46" s="568"/>
      <c r="P46" s="568"/>
      <c r="Q46" s="568"/>
    </row>
    <row r="47" spans="2:17" ht="15.75">
      <c r="B47" s="559" t="s">
        <v>51</v>
      </c>
      <c r="C47" s="559"/>
      <c r="D47" s="559"/>
      <c r="E47" s="559"/>
      <c r="F47" s="56"/>
      <c r="M47" s="555" t="s">
        <v>35</v>
      </c>
      <c r="N47" s="555"/>
      <c r="O47" s="555"/>
      <c r="P47" s="555"/>
      <c r="Q47" s="555"/>
    </row>
    <row r="48" spans="2:17" ht="15.75">
      <c r="B48" s="566" t="s">
        <v>410</v>
      </c>
      <c r="C48" s="566"/>
      <c r="D48" s="566"/>
      <c r="E48" s="566"/>
      <c r="F48" s="57"/>
      <c r="M48" s="567" t="s">
        <v>103</v>
      </c>
      <c r="N48" s="567"/>
      <c r="O48" s="567"/>
      <c r="P48" s="567"/>
      <c r="Q48" s="567"/>
    </row>
    <row r="51" ht="15.75">
      <c r="B51" s="47"/>
    </row>
    <row r="52" ht="15.75">
      <c r="G52" s="47"/>
    </row>
    <row r="54" ht="15.75">
      <c r="N54" s="37" t="s">
        <v>411</v>
      </c>
    </row>
  </sheetData>
  <sheetProtection/>
  <protectedRanges>
    <protectedRange sqref="C27:G45 L26:Q45" name="Range1_1"/>
    <protectedRange sqref="H26:I45" name="Range1_1_1"/>
    <protectedRange sqref="J26:K45" name="Range1_1_2"/>
    <protectedRange sqref="N15:Q15" name="Range1_2"/>
    <protectedRange sqref="C26:G26" name="Range1_1_3"/>
  </protectedRanges>
  <mergeCells count="121">
    <mergeCell ref="N1:Q1"/>
    <mergeCell ref="B48:E48"/>
    <mergeCell ref="M48:Q48"/>
    <mergeCell ref="C39:G39"/>
    <mergeCell ref="H39:I39"/>
    <mergeCell ref="J39:K39"/>
    <mergeCell ref="L39:Q39"/>
    <mergeCell ref="M46:Q46"/>
    <mergeCell ref="J45:K45"/>
    <mergeCell ref="L41:Q41"/>
    <mergeCell ref="L42:Q42"/>
    <mergeCell ref="B47:E47"/>
    <mergeCell ref="L37:Q37"/>
    <mergeCell ref="C45:G45"/>
    <mergeCell ref="H45:I45"/>
    <mergeCell ref="C40:G40"/>
    <mergeCell ref="H40:I40"/>
    <mergeCell ref="C41:G41"/>
    <mergeCell ref="H41:I41"/>
    <mergeCell ref="C42:G42"/>
    <mergeCell ref="L34:Q34"/>
    <mergeCell ref="M47:Q47"/>
    <mergeCell ref="J38:K38"/>
    <mergeCell ref="L38:Q38"/>
    <mergeCell ref="J40:K40"/>
    <mergeCell ref="L40:Q40"/>
    <mergeCell ref="L45:Q45"/>
    <mergeCell ref="J41:K41"/>
    <mergeCell ref="J43:K43"/>
    <mergeCell ref="J42:K42"/>
    <mergeCell ref="C35:G35"/>
    <mergeCell ref="L35:Q35"/>
    <mergeCell ref="C36:G36"/>
    <mergeCell ref="C38:G38"/>
    <mergeCell ref="H38:I38"/>
    <mergeCell ref="C37:G37"/>
    <mergeCell ref="H37:I37"/>
    <mergeCell ref="J37:K37"/>
    <mergeCell ref="L32:Q32"/>
    <mergeCell ref="L36:Q36"/>
    <mergeCell ref="H36:I36"/>
    <mergeCell ref="J33:K33"/>
    <mergeCell ref="L33:Q33"/>
    <mergeCell ref="J35:K35"/>
    <mergeCell ref="H33:I33"/>
    <mergeCell ref="J36:K36"/>
    <mergeCell ref="J32:K32"/>
    <mergeCell ref="J34:K34"/>
    <mergeCell ref="J30:K30"/>
    <mergeCell ref="C31:G31"/>
    <mergeCell ref="L30:Q30"/>
    <mergeCell ref="H31:I31"/>
    <mergeCell ref="J31:K31"/>
    <mergeCell ref="C30:G30"/>
    <mergeCell ref="J28:K28"/>
    <mergeCell ref="L28:Q28"/>
    <mergeCell ref="J29:K29"/>
    <mergeCell ref="L29:Q29"/>
    <mergeCell ref="L27:Q27"/>
    <mergeCell ref="C33:G33"/>
    <mergeCell ref="H35:I35"/>
    <mergeCell ref="C34:G34"/>
    <mergeCell ref="H34:I34"/>
    <mergeCell ref="J27:K27"/>
    <mergeCell ref="L31:Q31"/>
    <mergeCell ref="H29:I29"/>
    <mergeCell ref="C28:G28"/>
    <mergeCell ref="H28:I28"/>
    <mergeCell ref="B15:D15"/>
    <mergeCell ref="K15:M15"/>
    <mergeCell ref="E15:J15"/>
    <mergeCell ref="E13:J14"/>
    <mergeCell ref="B13:D13"/>
    <mergeCell ref="H26:I26"/>
    <mergeCell ref="C32:G32"/>
    <mergeCell ref="H32:I32"/>
    <mergeCell ref="C27:G27"/>
    <mergeCell ref="H27:I27"/>
    <mergeCell ref="C29:G29"/>
    <mergeCell ref="H30:I30"/>
    <mergeCell ref="H42:I42"/>
    <mergeCell ref="N15:Q15"/>
    <mergeCell ref="G19:H19"/>
    <mergeCell ref="J26:K26"/>
    <mergeCell ref="L26:Q26"/>
    <mergeCell ref="C25:G25"/>
    <mergeCell ref="H25:I25"/>
    <mergeCell ref="J25:K25"/>
    <mergeCell ref="L25:Q25"/>
    <mergeCell ref="C26:G26"/>
    <mergeCell ref="B12:D12"/>
    <mergeCell ref="E12:J12"/>
    <mergeCell ref="K12:M12"/>
    <mergeCell ref="N12:Q12"/>
    <mergeCell ref="N14:Q14"/>
    <mergeCell ref="K13:M13"/>
    <mergeCell ref="N13:Q13"/>
    <mergeCell ref="K14:M14"/>
    <mergeCell ref="B2:Q2"/>
    <mergeCell ref="B3:Q3"/>
    <mergeCell ref="D4:O4"/>
    <mergeCell ref="C6:E6"/>
    <mergeCell ref="F6:H6"/>
    <mergeCell ref="N6:P6"/>
    <mergeCell ref="K6:M6"/>
    <mergeCell ref="B8:I8"/>
    <mergeCell ref="B11:D11"/>
    <mergeCell ref="E11:J11"/>
    <mergeCell ref="N10:Q10"/>
    <mergeCell ref="B10:D10"/>
    <mergeCell ref="E10:J10"/>
    <mergeCell ref="K10:M10"/>
    <mergeCell ref="K11:M11"/>
    <mergeCell ref="N11:Q11"/>
    <mergeCell ref="L43:Q43"/>
    <mergeCell ref="C44:G44"/>
    <mergeCell ref="H44:I44"/>
    <mergeCell ref="J44:K44"/>
    <mergeCell ref="L44:Q44"/>
    <mergeCell ref="C43:G43"/>
    <mergeCell ref="H43:I43"/>
  </mergeCells>
  <dataValidations count="3">
    <dataValidation allowBlank="1" sqref="L26:Q45 C26:G45"/>
    <dataValidation type="whole" allowBlank="1" showInputMessage="1" showErrorMessage="1" prompt="m2" errorTitle="Lỗi nhập dữ liệu" error="Bạn chỉ được phép nhập số nguyên m2 tối đa 200000, tối thiểu 10" sqref="H26:I45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6:K45">
      <formula1>50</formula1>
      <formula2>50000</formula2>
    </dataValidation>
  </dataValidations>
  <printOptions/>
  <pageMargins left="0.34" right="0.2362204724409449" top="0.5118110236220472" bottom="0.5118110236220472" header="0.2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năm&amp;R&amp;10&amp;A.&amp;P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N142"/>
  <sheetViews>
    <sheetView showGridLines="0" showZeros="0" zoomScalePageLayoutView="0" workbookViewId="0" topLeftCell="C160">
      <selection activeCell="W105" sqref="W105"/>
    </sheetView>
  </sheetViews>
  <sheetFormatPr defaultColWidth="8.796875" defaultRowHeight="15"/>
  <cols>
    <col min="1" max="1" width="2.09765625" style="1" customWidth="1"/>
    <col min="2" max="2" width="37" style="1" customWidth="1"/>
    <col min="3" max="15" width="6.59765625" style="1" customWidth="1"/>
    <col min="16" max="26" width="3.09765625" style="1" customWidth="1"/>
    <col min="27" max="27" width="2.8984375" style="1" customWidth="1"/>
    <col min="28" max="16384" width="9" style="1" customWidth="1"/>
  </cols>
  <sheetData>
    <row r="1" spans="2:3" ht="18" customHeight="1">
      <c r="B1" s="12" t="s">
        <v>329</v>
      </c>
      <c r="C1" s="8"/>
    </row>
    <row r="2" ht="4.5" customHeight="1" thickBot="1"/>
    <row r="3" spans="2:4" ht="15.75" customHeight="1">
      <c r="B3" s="614" t="s">
        <v>162</v>
      </c>
      <c r="C3" s="582" t="s">
        <v>330</v>
      </c>
      <c r="D3" s="584"/>
    </row>
    <row r="4" spans="2:4" ht="15.75" customHeight="1">
      <c r="B4" s="615"/>
      <c r="C4" s="612" t="s">
        <v>61</v>
      </c>
      <c r="D4" s="609" t="s">
        <v>64</v>
      </c>
    </row>
    <row r="5" spans="2:4" ht="15.75" customHeight="1">
      <c r="B5" s="616"/>
      <c r="C5" s="613"/>
      <c r="D5" s="610"/>
    </row>
    <row r="6" spans="2:4" ht="15.75" customHeight="1">
      <c r="B6" s="165" t="s">
        <v>193</v>
      </c>
      <c r="C6" s="60">
        <f>SUM(C11,C63,C87)</f>
        <v>0</v>
      </c>
      <c r="D6" s="62">
        <f>SUM(D11,D63,D87)</f>
        <v>0</v>
      </c>
    </row>
    <row r="7" spans="2:4" ht="15.75" customHeight="1">
      <c r="B7" s="166" t="s">
        <v>70</v>
      </c>
      <c r="C7" s="157">
        <f>SUM(C8:C10)</f>
        <v>0</v>
      </c>
      <c r="D7" s="159">
        <f>SUM(D8:D10)</f>
        <v>0</v>
      </c>
    </row>
    <row r="8" spans="2:4" ht="15.75" customHeight="1">
      <c r="B8" s="195" t="s">
        <v>189</v>
      </c>
      <c r="C8" s="110"/>
      <c r="D8" s="111"/>
    </row>
    <row r="9" spans="2:4" ht="15.75" customHeight="1">
      <c r="B9" s="196" t="s">
        <v>190</v>
      </c>
      <c r="C9" s="110"/>
      <c r="D9" s="111"/>
    </row>
    <row r="10" spans="2:4" ht="15.75" customHeight="1">
      <c r="B10" s="197" t="s">
        <v>191</v>
      </c>
      <c r="C10" s="185"/>
      <c r="D10" s="187"/>
    </row>
    <row r="11" spans="2:4" ht="15.75" customHeight="1">
      <c r="B11" s="167" t="s">
        <v>167</v>
      </c>
      <c r="C11" s="163">
        <f>SUM(C13,C38)</f>
        <v>0</v>
      </c>
      <c r="D11" s="164">
        <f>SUM(D13,D38)</f>
        <v>0</v>
      </c>
    </row>
    <row r="12" spans="2:4" ht="15.75" customHeight="1">
      <c r="B12" s="280" t="s">
        <v>116</v>
      </c>
      <c r="C12" s="281"/>
      <c r="D12" s="282"/>
    </row>
    <row r="13" spans="2:4" ht="15.75" customHeight="1">
      <c r="B13" s="168" t="s">
        <v>194</v>
      </c>
      <c r="C13" s="156">
        <f>SUM(C14:C16)</f>
        <v>0</v>
      </c>
      <c r="D13" s="169">
        <f>SUM(D14:D16)</f>
        <v>0</v>
      </c>
    </row>
    <row r="14" spans="2:4" ht="15.75" customHeight="1">
      <c r="B14" s="118" t="s">
        <v>187</v>
      </c>
      <c r="C14" s="110"/>
      <c r="D14" s="111"/>
    </row>
    <row r="15" spans="2:4" ht="15.75" customHeight="1">
      <c r="B15" s="198" t="s">
        <v>188</v>
      </c>
      <c r="C15" s="110"/>
      <c r="D15" s="111"/>
    </row>
    <row r="16" spans="2:4" ht="15.75" customHeight="1">
      <c r="B16" s="199" t="s">
        <v>186</v>
      </c>
      <c r="C16" s="106"/>
      <c r="D16" s="107"/>
    </row>
    <row r="17" spans="2:4" ht="15.75" customHeight="1">
      <c r="B17" s="200" t="s">
        <v>192</v>
      </c>
      <c r="C17" s="189"/>
      <c r="D17" s="190"/>
    </row>
    <row r="18" spans="2:4" ht="15.75" customHeight="1">
      <c r="B18" s="166" t="s">
        <v>276</v>
      </c>
      <c r="C18" s="171">
        <f>C13</f>
        <v>0</v>
      </c>
      <c r="D18" s="171">
        <f>D13</f>
        <v>0</v>
      </c>
    </row>
    <row r="19" spans="2:4" ht="15.75" customHeight="1">
      <c r="B19" s="118" t="s">
        <v>266</v>
      </c>
      <c r="C19" s="110"/>
      <c r="D19" s="111"/>
    </row>
    <row r="20" spans="2:4" ht="15.75" customHeight="1">
      <c r="B20" s="121" t="s">
        <v>267</v>
      </c>
      <c r="C20" s="110"/>
      <c r="D20" s="111"/>
    </row>
    <row r="21" spans="2:4" ht="15.75" customHeight="1">
      <c r="B21" s="121" t="s">
        <v>268</v>
      </c>
      <c r="C21" s="110"/>
      <c r="D21" s="111"/>
    </row>
    <row r="22" spans="2:4" ht="15.75" customHeight="1">
      <c r="B22" s="121" t="s">
        <v>269</v>
      </c>
      <c r="C22" s="110"/>
      <c r="D22" s="111"/>
    </row>
    <row r="23" spans="2:4" ht="15.75" customHeight="1">
      <c r="B23" s="121" t="s">
        <v>270</v>
      </c>
      <c r="C23" s="110"/>
      <c r="D23" s="111"/>
    </row>
    <row r="24" spans="2:4" ht="15.75" customHeight="1">
      <c r="B24" s="121" t="s">
        <v>271</v>
      </c>
      <c r="C24" s="110"/>
      <c r="D24" s="111"/>
    </row>
    <row r="25" spans="2:4" ht="15.75" customHeight="1">
      <c r="B25" s="121" t="s">
        <v>272</v>
      </c>
      <c r="C25" s="110"/>
      <c r="D25" s="111"/>
    </row>
    <row r="26" spans="2:4" ht="15.75" customHeight="1">
      <c r="B26" s="121" t="s">
        <v>273</v>
      </c>
      <c r="C26" s="106"/>
      <c r="D26" s="107"/>
    </row>
    <row r="27" spans="2:4" ht="15.75" customHeight="1">
      <c r="B27" s="201" t="s">
        <v>274</v>
      </c>
      <c r="C27" s="106"/>
      <c r="D27" s="107"/>
    </row>
    <row r="28" spans="2:4" ht="15.75" customHeight="1">
      <c r="B28" s="180" t="s">
        <v>277</v>
      </c>
      <c r="C28" s="171">
        <f>C13</f>
        <v>0</v>
      </c>
      <c r="D28" s="171">
        <f>D13</f>
        <v>0</v>
      </c>
    </row>
    <row r="29" spans="2:4" ht="15.75" customHeight="1">
      <c r="B29" s="202" t="s">
        <v>287</v>
      </c>
      <c r="C29" s="110"/>
      <c r="D29" s="111"/>
    </row>
    <row r="30" spans="2:4" ht="15.75" customHeight="1">
      <c r="B30" s="121" t="s">
        <v>288</v>
      </c>
      <c r="C30" s="110"/>
      <c r="D30" s="111"/>
    </row>
    <row r="31" spans="2:4" ht="15.75" customHeight="1">
      <c r="B31" s="121" t="s">
        <v>278</v>
      </c>
      <c r="C31" s="110"/>
      <c r="D31" s="111"/>
    </row>
    <row r="32" spans="2:4" ht="15.75" customHeight="1">
      <c r="B32" s="121" t="s">
        <v>279</v>
      </c>
      <c r="C32" s="110"/>
      <c r="D32" s="111"/>
    </row>
    <row r="33" spans="2:4" ht="15.75" customHeight="1">
      <c r="B33" s="121" t="s">
        <v>280</v>
      </c>
      <c r="C33" s="110"/>
      <c r="D33" s="111"/>
    </row>
    <row r="34" spans="2:4" ht="15.75" customHeight="1">
      <c r="B34" s="121" t="s">
        <v>281</v>
      </c>
      <c r="C34" s="110"/>
      <c r="D34" s="111"/>
    </row>
    <row r="35" spans="2:4" ht="15.75" customHeight="1">
      <c r="B35" s="121" t="s">
        <v>282</v>
      </c>
      <c r="C35" s="110"/>
      <c r="D35" s="111"/>
    </row>
    <row r="36" spans="2:4" ht="15.75" customHeight="1">
      <c r="B36" s="119" t="s">
        <v>283</v>
      </c>
      <c r="C36" s="185"/>
      <c r="D36" s="187"/>
    </row>
    <row r="37" spans="2:4" ht="15.75" customHeight="1">
      <c r="B37" s="280" t="s">
        <v>117</v>
      </c>
      <c r="C37" s="281"/>
      <c r="D37" s="282"/>
    </row>
    <row r="38" spans="2:4" ht="15.75" customHeight="1">
      <c r="B38" s="168" t="s">
        <v>194</v>
      </c>
      <c r="C38" s="156">
        <f>SUM(C39:C41)</f>
        <v>0</v>
      </c>
      <c r="D38" s="169">
        <f>SUM(D39:D41)</f>
        <v>0</v>
      </c>
    </row>
    <row r="39" spans="2:4" ht="15.75" customHeight="1">
      <c r="B39" s="118" t="s">
        <v>187</v>
      </c>
      <c r="C39" s="110"/>
      <c r="D39" s="111"/>
    </row>
    <row r="40" spans="2:4" ht="15.75" customHeight="1">
      <c r="B40" s="198" t="s">
        <v>188</v>
      </c>
      <c r="C40" s="110"/>
      <c r="D40" s="111"/>
    </row>
    <row r="41" spans="2:4" ht="15.75" customHeight="1">
      <c r="B41" s="199" t="s">
        <v>186</v>
      </c>
      <c r="C41" s="106"/>
      <c r="D41" s="107"/>
    </row>
    <row r="42" spans="2:4" ht="15.75" customHeight="1">
      <c r="B42" s="24" t="s">
        <v>192</v>
      </c>
      <c r="C42" s="189"/>
      <c r="D42" s="190"/>
    </row>
    <row r="43" spans="2:4" ht="15.75" customHeight="1">
      <c r="B43" s="166" t="s">
        <v>276</v>
      </c>
      <c r="C43" s="171">
        <f>C38</f>
        <v>0</v>
      </c>
      <c r="D43" s="171">
        <f>D38</f>
        <v>0</v>
      </c>
    </row>
    <row r="44" spans="2:4" ht="15.75" customHeight="1">
      <c r="B44" s="118" t="s">
        <v>266</v>
      </c>
      <c r="C44" s="110"/>
      <c r="D44" s="111"/>
    </row>
    <row r="45" spans="2:4" ht="15.75" customHeight="1">
      <c r="B45" s="121" t="s">
        <v>267</v>
      </c>
      <c r="C45" s="110"/>
      <c r="D45" s="111"/>
    </row>
    <row r="46" spans="2:4" ht="15.75" customHeight="1">
      <c r="B46" s="121" t="s">
        <v>268</v>
      </c>
      <c r="C46" s="110"/>
      <c r="D46" s="111"/>
    </row>
    <row r="47" spans="2:4" ht="15.75" customHeight="1">
      <c r="B47" s="121" t="s">
        <v>269</v>
      </c>
      <c r="C47" s="110"/>
      <c r="D47" s="111"/>
    </row>
    <row r="48" spans="2:4" ht="15.75" customHeight="1">
      <c r="B48" s="121" t="s">
        <v>270</v>
      </c>
      <c r="C48" s="110"/>
      <c r="D48" s="111"/>
    </row>
    <row r="49" spans="2:4" ht="15.75" customHeight="1">
      <c r="B49" s="121" t="s">
        <v>271</v>
      </c>
      <c r="C49" s="110"/>
      <c r="D49" s="111"/>
    </row>
    <row r="50" spans="2:4" ht="15.75" customHeight="1">
      <c r="B50" s="121" t="s">
        <v>272</v>
      </c>
      <c r="C50" s="110"/>
      <c r="D50" s="111"/>
    </row>
    <row r="51" spans="2:4" ht="15.75" customHeight="1">
      <c r="B51" s="121" t="s">
        <v>273</v>
      </c>
      <c r="C51" s="106"/>
      <c r="D51" s="107"/>
    </row>
    <row r="52" spans="2:4" ht="15.75" customHeight="1">
      <c r="B52" s="201" t="s">
        <v>274</v>
      </c>
      <c r="C52" s="106"/>
      <c r="D52" s="107"/>
    </row>
    <row r="53" spans="2:4" ht="15.75" customHeight="1">
      <c r="B53" s="180" t="s">
        <v>277</v>
      </c>
      <c r="C53" s="171">
        <f>C38</f>
        <v>0</v>
      </c>
      <c r="D53" s="171">
        <f>D38</f>
        <v>0</v>
      </c>
    </row>
    <row r="54" spans="2:4" ht="15.75" customHeight="1">
      <c r="B54" s="202" t="s">
        <v>287</v>
      </c>
      <c r="C54" s="110"/>
      <c r="D54" s="111"/>
    </row>
    <row r="55" spans="2:4" ht="15.75" customHeight="1">
      <c r="B55" s="121" t="s">
        <v>288</v>
      </c>
      <c r="C55" s="110"/>
      <c r="D55" s="111"/>
    </row>
    <row r="56" spans="2:4" ht="15.75" customHeight="1">
      <c r="B56" s="121" t="s">
        <v>278</v>
      </c>
      <c r="C56" s="110"/>
      <c r="D56" s="111"/>
    </row>
    <row r="57" spans="2:4" ht="15.75" customHeight="1">
      <c r="B57" s="121" t="s">
        <v>279</v>
      </c>
      <c r="C57" s="110"/>
      <c r="D57" s="111"/>
    </row>
    <row r="58" spans="2:4" ht="15.75" customHeight="1">
      <c r="B58" s="121" t="s">
        <v>280</v>
      </c>
      <c r="C58" s="110"/>
      <c r="D58" s="111"/>
    </row>
    <row r="59" spans="2:4" ht="15.75" customHeight="1">
      <c r="B59" s="121" t="s">
        <v>281</v>
      </c>
      <c r="C59" s="110"/>
      <c r="D59" s="111"/>
    </row>
    <row r="60" spans="2:4" ht="15.75" customHeight="1">
      <c r="B60" s="121" t="s">
        <v>282</v>
      </c>
      <c r="C60" s="110"/>
      <c r="D60" s="111"/>
    </row>
    <row r="61" spans="2:4" ht="15.75" customHeight="1">
      <c r="B61" s="119" t="s">
        <v>283</v>
      </c>
      <c r="C61" s="185"/>
      <c r="D61" s="187"/>
    </row>
    <row r="62" spans="2:4" ht="15.75" customHeight="1">
      <c r="B62" s="35" t="s">
        <v>114</v>
      </c>
      <c r="C62" s="36"/>
      <c r="D62" s="285"/>
    </row>
    <row r="63" spans="2:4" ht="15.75" customHeight="1">
      <c r="B63" s="181" t="s">
        <v>61</v>
      </c>
      <c r="C63" s="178">
        <f>SUM(C64:C65)</f>
        <v>0</v>
      </c>
      <c r="D63" s="183">
        <f>SUM(D64:D65)</f>
        <v>0</v>
      </c>
    </row>
    <row r="64" spans="2:4" ht="15.75" customHeight="1">
      <c r="B64" s="198" t="s">
        <v>115</v>
      </c>
      <c r="C64" s="110"/>
      <c r="D64" s="111"/>
    </row>
    <row r="65" spans="2:4" ht="15.75" customHeight="1">
      <c r="B65" s="201" t="s">
        <v>71</v>
      </c>
      <c r="C65" s="106"/>
      <c r="D65" s="107"/>
    </row>
    <row r="66" spans="2:4" ht="15.75" customHeight="1">
      <c r="B66" s="168" t="s">
        <v>265</v>
      </c>
      <c r="C66" s="171">
        <f>C64</f>
        <v>0</v>
      </c>
      <c r="D66" s="171">
        <f>D64</f>
        <v>0</v>
      </c>
    </row>
    <row r="67" spans="2:4" ht="15.75" customHeight="1">
      <c r="B67" s="118" t="s">
        <v>266</v>
      </c>
      <c r="C67" s="110"/>
      <c r="D67" s="111"/>
    </row>
    <row r="68" spans="2:4" ht="15.75" customHeight="1">
      <c r="B68" s="121" t="s">
        <v>267</v>
      </c>
      <c r="C68" s="110"/>
      <c r="D68" s="111"/>
    </row>
    <row r="69" spans="2:4" ht="15.75" customHeight="1">
      <c r="B69" s="121" t="s">
        <v>268</v>
      </c>
      <c r="C69" s="110"/>
      <c r="D69" s="111"/>
    </row>
    <row r="70" spans="2:4" ht="15.75" customHeight="1">
      <c r="B70" s="121" t="s">
        <v>269</v>
      </c>
      <c r="C70" s="110"/>
      <c r="D70" s="111"/>
    </row>
    <row r="71" spans="2:4" ht="15.75" customHeight="1">
      <c r="B71" s="121" t="s">
        <v>270</v>
      </c>
      <c r="C71" s="110"/>
      <c r="D71" s="111"/>
    </row>
    <row r="72" spans="2:4" ht="15.75" customHeight="1">
      <c r="B72" s="121" t="s">
        <v>271</v>
      </c>
      <c r="C72" s="110"/>
      <c r="D72" s="111"/>
    </row>
    <row r="73" spans="2:4" ht="15.75" customHeight="1">
      <c r="B73" s="121" t="s">
        <v>272</v>
      </c>
      <c r="C73" s="110"/>
      <c r="D73" s="111"/>
    </row>
    <row r="74" spans="2:4" ht="15.75" customHeight="1">
      <c r="B74" s="121" t="s">
        <v>273</v>
      </c>
      <c r="C74" s="110"/>
      <c r="D74" s="111"/>
    </row>
    <row r="75" spans="2:4" ht="15.75" customHeight="1">
      <c r="B75" s="121" t="s">
        <v>274</v>
      </c>
      <c r="C75" s="185"/>
      <c r="D75" s="187"/>
    </row>
    <row r="76" spans="2:4" ht="15.75" customHeight="1">
      <c r="B76" s="168" t="s">
        <v>275</v>
      </c>
      <c r="C76" s="171">
        <f>C65</f>
        <v>0</v>
      </c>
      <c r="D76" s="171">
        <f>D65</f>
        <v>0</v>
      </c>
    </row>
    <row r="77" spans="2:4" ht="15.75" customHeight="1">
      <c r="B77" s="118" t="s">
        <v>266</v>
      </c>
      <c r="C77" s="110"/>
      <c r="D77" s="111"/>
    </row>
    <row r="78" spans="2:4" ht="15.75" customHeight="1">
      <c r="B78" s="121" t="s">
        <v>267</v>
      </c>
      <c r="C78" s="110"/>
      <c r="D78" s="111"/>
    </row>
    <row r="79" spans="2:4" ht="15.75" customHeight="1">
      <c r="B79" s="121" t="s">
        <v>268</v>
      </c>
      <c r="C79" s="110"/>
      <c r="D79" s="111"/>
    </row>
    <row r="80" spans="2:4" ht="15.75" customHeight="1">
      <c r="B80" s="121" t="s">
        <v>269</v>
      </c>
      <c r="C80" s="110"/>
      <c r="D80" s="111"/>
    </row>
    <row r="81" spans="2:4" ht="15.75" customHeight="1">
      <c r="B81" s="121" t="s">
        <v>270</v>
      </c>
      <c r="C81" s="110"/>
      <c r="D81" s="111"/>
    </row>
    <row r="82" spans="2:4" ht="15.75" customHeight="1">
      <c r="B82" s="121" t="s">
        <v>271</v>
      </c>
      <c r="C82" s="110"/>
      <c r="D82" s="111"/>
    </row>
    <row r="83" spans="2:4" ht="15.75" customHeight="1">
      <c r="B83" s="121" t="s">
        <v>272</v>
      </c>
      <c r="C83" s="110"/>
      <c r="D83" s="111"/>
    </row>
    <row r="84" spans="2:4" ht="15.75" customHeight="1">
      <c r="B84" s="121" t="s">
        <v>273</v>
      </c>
      <c r="C84" s="110"/>
      <c r="D84" s="111"/>
    </row>
    <row r="85" spans="2:4" ht="15.75" customHeight="1">
      <c r="B85" s="121" t="s">
        <v>274</v>
      </c>
      <c r="C85" s="185"/>
      <c r="D85" s="187"/>
    </row>
    <row r="86" spans="2:4" ht="15.75" customHeight="1">
      <c r="B86" s="35" t="s">
        <v>148</v>
      </c>
      <c r="C86" s="36"/>
      <c r="D86" s="285"/>
    </row>
    <row r="87" spans="2:4" ht="15.75" customHeight="1">
      <c r="B87" s="181" t="s">
        <v>61</v>
      </c>
      <c r="C87" s="156">
        <f>SUM(C88,C91:C95)</f>
        <v>0</v>
      </c>
      <c r="D87" s="169">
        <f>SUM(D88,D91:D95)</f>
        <v>0</v>
      </c>
    </row>
    <row r="88" spans="2:4" ht="15.75" customHeight="1">
      <c r="B88" s="203" t="s">
        <v>153</v>
      </c>
      <c r="C88" s="110"/>
      <c r="D88" s="111"/>
    </row>
    <row r="89" spans="2:4" ht="15.75" customHeight="1">
      <c r="B89" s="121" t="s">
        <v>154</v>
      </c>
      <c r="C89" s="110"/>
      <c r="D89" s="111"/>
    </row>
    <row r="90" spans="2:4" ht="15.75" customHeight="1">
      <c r="B90" s="204" t="s">
        <v>155</v>
      </c>
      <c r="C90" s="110"/>
      <c r="D90" s="111"/>
    </row>
    <row r="91" spans="2:4" ht="15.75" customHeight="1">
      <c r="B91" s="121" t="s">
        <v>156</v>
      </c>
      <c r="C91" s="110"/>
      <c r="D91" s="111"/>
    </row>
    <row r="92" spans="2:4" ht="15.75" customHeight="1">
      <c r="B92" s="121" t="s">
        <v>157</v>
      </c>
      <c r="C92" s="110"/>
      <c r="D92" s="111"/>
    </row>
    <row r="93" spans="2:4" ht="15.75" customHeight="1">
      <c r="B93" s="121" t="s">
        <v>301</v>
      </c>
      <c r="C93" s="110"/>
      <c r="D93" s="111"/>
    </row>
    <row r="94" spans="2:4" ht="15.75" customHeight="1">
      <c r="B94" s="121" t="s">
        <v>176</v>
      </c>
      <c r="C94" s="106"/>
      <c r="D94" s="107"/>
    </row>
    <row r="95" spans="2:4" ht="15.75" customHeight="1" thickBot="1">
      <c r="B95" s="120" t="s">
        <v>69</v>
      </c>
      <c r="C95" s="108"/>
      <c r="D95" s="109"/>
    </row>
    <row r="96" ht="15.75" customHeight="1" thickBot="1"/>
    <row r="97" spans="2:14" ht="15.75" customHeight="1">
      <c r="B97" s="614" t="s">
        <v>162</v>
      </c>
      <c r="C97" s="617" t="s">
        <v>61</v>
      </c>
      <c r="D97" s="617" t="s">
        <v>202</v>
      </c>
      <c r="E97" s="619" t="s">
        <v>63</v>
      </c>
      <c r="F97" s="620"/>
      <c r="G97" s="620"/>
      <c r="H97" s="620"/>
      <c r="I97" s="620"/>
      <c r="J97" s="621"/>
      <c r="K97" s="582" t="s">
        <v>62</v>
      </c>
      <c r="L97" s="583"/>
      <c r="M97" s="583"/>
      <c r="N97" s="584"/>
    </row>
    <row r="98" spans="2:14" ht="15.75" customHeight="1">
      <c r="B98" s="615"/>
      <c r="C98" s="618"/>
      <c r="D98" s="618"/>
      <c r="E98" s="611" t="s">
        <v>67</v>
      </c>
      <c r="F98" s="611"/>
      <c r="G98" s="611" t="s">
        <v>68</v>
      </c>
      <c r="H98" s="611"/>
      <c r="I98" s="611" t="s">
        <v>226</v>
      </c>
      <c r="J98" s="611"/>
      <c r="K98" s="612" t="s">
        <v>65</v>
      </c>
      <c r="L98" s="735" t="s">
        <v>203</v>
      </c>
      <c r="M98" s="611" t="s">
        <v>327</v>
      </c>
      <c r="N98" s="609" t="s">
        <v>331</v>
      </c>
    </row>
    <row r="99" spans="2:14" ht="15.75">
      <c r="B99" s="616"/>
      <c r="C99" s="613"/>
      <c r="D99" s="613"/>
      <c r="E99" s="15" t="s">
        <v>61</v>
      </c>
      <c r="F99" s="15" t="s">
        <v>64</v>
      </c>
      <c r="G99" s="15" t="s">
        <v>61</v>
      </c>
      <c r="H99" s="15" t="s">
        <v>64</v>
      </c>
      <c r="I99" s="15" t="s">
        <v>61</v>
      </c>
      <c r="J99" s="15" t="s">
        <v>64</v>
      </c>
      <c r="K99" s="613"/>
      <c r="L99" s="736"/>
      <c r="M99" s="611"/>
      <c r="N99" s="610"/>
    </row>
    <row r="100" spans="2:14" ht="15.75">
      <c r="B100" s="606" t="s">
        <v>332</v>
      </c>
      <c r="C100" s="607"/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  <c r="N100" s="608"/>
    </row>
    <row r="101" spans="2:14" ht="15.75">
      <c r="B101" s="732" t="s">
        <v>333</v>
      </c>
      <c r="C101" s="733"/>
      <c r="D101" s="733"/>
      <c r="E101" s="733"/>
      <c r="F101" s="733"/>
      <c r="G101" s="733"/>
      <c r="H101" s="733"/>
      <c r="I101" s="733"/>
      <c r="J101" s="733"/>
      <c r="K101" s="733"/>
      <c r="L101" s="733"/>
      <c r="M101" s="733"/>
      <c r="N101" s="734"/>
    </row>
    <row r="102" spans="2:14" ht="15.75">
      <c r="B102" s="24" t="s">
        <v>334</v>
      </c>
      <c r="C102" s="9">
        <f>SUM(C103:C106)</f>
        <v>0</v>
      </c>
      <c r="D102" s="9">
        <f>SUM(D103:D106)</f>
        <v>0</v>
      </c>
      <c r="E102" s="9">
        <f>SUM(E103:E106)</f>
        <v>0</v>
      </c>
      <c r="F102" s="9">
        <f aca="true" t="shared" si="0" ref="F102:N102">SUM(F103:F106)</f>
        <v>0</v>
      </c>
      <c r="G102" s="9">
        <f t="shared" si="0"/>
        <v>0</v>
      </c>
      <c r="H102" s="9">
        <f t="shared" si="0"/>
        <v>0</v>
      </c>
      <c r="I102" s="9">
        <f t="shared" si="0"/>
        <v>0</v>
      </c>
      <c r="J102" s="9">
        <f t="shared" si="0"/>
        <v>0</v>
      </c>
      <c r="K102" s="9">
        <f t="shared" si="0"/>
        <v>0</v>
      </c>
      <c r="L102" s="9">
        <f t="shared" si="0"/>
        <v>0</v>
      </c>
      <c r="M102" s="9">
        <f t="shared" si="0"/>
        <v>0</v>
      </c>
      <c r="N102" s="286">
        <f t="shared" si="0"/>
        <v>0</v>
      </c>
    </row>
    <row r="103" spans="2:14" ht="15.75">
      <c r="B103" s="287" t="s">
        <v>335</v>
      </c>
      <c r="C103" s="14">
        <f aca="true" t="shared" si="1" ref="C103:D106">SUM(E103,G103,I103)</f>
        <v>0</v>
      </c>
      <c r="D103" s="4">
        <f t="shared" si="1"/>
        <v>0</v>
      </c>
      <c r="E103" s="5"/>
      <c r="F103" s="5"/>
      <c r="G103" s="5"/>
      <c r="H103" s="5"/>
      <c r="I103" s="26"/>
      <c r="J103" s="26"/>
      <c r="K103" s="5"/>
      <c r="L103" s="5"/>
      <c r="M103" s="5"/>
      <c r="N103" s="7"/>
    </row>
    <row r="104" spans="2:14" ht="15.75">
      <c r="B104" s="288" t="s">
        <v>336</v>
      </c>
      <c r="C104" s="14">
        <f t="shared" si="1"/>
        <v>0</v>
      </c>
      <c r="D104" s="10">
        <f t="shared" si="1"/>
        <v>0</v>
      </c>
      <c r="E104" s="5"/>
      <c r="F104" s="5"/>
      <c r="G104" s="5"/>
      <c r="H104" s="5"/>
      <c r="I104" s="26"/>
      <c r="J104" s="26"/>
      <c r="K104" s="5"/>
      <c r="L104" s="5"/>
      <c r="M104" s="5"/>
      <c r="N104" s="7"/>
    </row>
    <row r="105" spans="2:14" ht="15.75">
      <c r="B105" s="288" t="s">
        <v>337</v>
      </c>
      <c r="C105" s="14">
        <f t="shared" si="1"/>
        <v>0</v>
      </c>
      <c r="D105" s="10">
        <f t="shared" si="1"/>
        <v>0</v>
      </c>
      <c r="E105" s="5"/>
      <c r="F105" s="5"/>
      <c r="G105" s="5"/>
      <c r="H105" s="5"/>
      <c r="I105" s="5"/>
      <c r="J105" s="5"/>
      <c r="K105" s="5"/>
      <c r="L105" s="5"/>
      <c r="M105" s="5"/>
      <c r="N105" s="7"/>
    </row>
    <row r="106" spans="2:14" ht="15.75">
      <c r="B106" s="289" t="s">
        <v>338</v>
      </c>
      <c r="C106" s="290">
        <f t="shared" si="1"/>
        <v>0</v>
      </c>
      <c r="D106" s="291">
        <f t="shared" si="1"/>
        <v>0</v>
      </c>
      <c r="E106" s="292"/>
      <c r="F106" s="292"/>
      <c r="G106" s="292"/>
      <c r="H106" s="292"/>
      <c r="I106" s="292"/>
      <c r="J106" s="292"/>
      <c r="K106" s="292"/>
      <c r="L106" s="292"/>
      <c r="M106" s="292"/>
      <c r="N106" s="293"/>
    </row>
    <row r="107" spans="2:14" ht="15.75">
      <c r="B107" s="603" t="s">
        <v>339</v>
      </c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5"/>
    </row>
    <row r="108" spans="2:14" ht="15.75">
      <c r="B108" s="294" t="s">
        <v>334</v>
      </c>
      <c r="C108" s="9">
        <f>SUM(C109:C112)</f>
        <v>0</v>
      </c>
      <c r="D108" s="9">
        <f>SUM(D109:D112)</f>
        <v>0</v>
      </c>
      <c r="E108" s="9">
        <f>SUM(E109:E112)</f>
        <v>0</v>
      </c>
      <c r="F108" s="9">
        <f aca="true" t="shared" si="2" ref="F108:N108">SUM(F109:F112)</f>
        <v>0</v>
      </c>
      <c r="G108" s="9">
        <f t="shared" si="2"/>
        <v>0</v>
      </c>
      <c r="H108" s="9">
        <f t="shared" si="2"/>
        <v>0</v>
      </c>
      <c r="I108" s="9">
        <f t="shared" si="2"/>
        <v>0</v>
      </c>
      <c r="J108" s="9">
        <f t="shared" si="2"/>
        <v>0</v>
      </c>
      <c r="K108" s="9">
        <f t="shared" si="2"/>
        <v>0</v>
      </c>
      <c r="L108" s="9">
        <f t="shared" si="2"/>
        <v>0</v>
      </c>
      <c r="M108" s="9">
        <f t="shared" si="2"/>
        <v>0</v>
      </c>
      <c r="N108" s="286">
        <f t="shared" si="2"/>
        <v>0</v>
      </c>
    </row>
    <row r="109" spans="2:14" ht="15.75">
      <c r="B109" s="287" t="s">
        <v>335</v>
      </c>
      <c r="C109" s="10">
        <f aca="true" t="shared" si="3" ref="C109:D112">SUM(E109,G109,I109)</f>
        <v>0</v>
      </c>
      <c r="D109" s="10">
        <f t="shared" si="3"/>
        <v>0</v>
      </c>
      <c r="E109" s="5"/>
      <c r="F109" s="5"/>
      <c r="G109" s="5"/>
      <c r="H109" s="5"/>
      <c r="I109" s="26"/>
      <c r="J109" s="26"/>
      <c r="K109" s="5"/>
      <c r="L109" s="5"/>
      <c r="M109" s="5"/>
      <c r="N109" s="7"/>
    </row>
    <row r="110" spans="2:14" ht="15.75">
      <c r="B110" s="288" t="s">
        <v>336</v>
      </c>
      <c r="C110" s="10">
        <f t="shared" si="3"/>
        <v>0</v>
      </c>
      <c r="D110" s="10">
        <f t="shared" si="3"/>
        <v>0</v>
      </c>
      <c r="E110" s="5"/>
      <c r="F110" s="5"/>
      <c r="G110" s="5"/>
      <c r="H110" s="5"/>
      <c r="I110" s="26"/>
      <c r="J110" s="26"/>
      <c r="K110" s="5"/>
      <c r="L110" s="5"/>
      <c r="M110" s="5"/>
      <c r="N110" s="7"/>
    </row>
    <row r="111" spans="2:14" ht="15.75">
      <c r="B111" s="288" t="s">
        <v>337</v>
      </c>
      <c r="C111" s="10">
        <f t="shared" si="3"/>
        <v>0</v>
      </c>
      <c r="D111" s="10">
        <f t="shared" si="3"/>
        <v>0</v>
      </c>
      <c r="E111" s="292"/>
      <c r="F111" s="292"/>
      <c r="G111" s="292"/>
      <c r="H111" s="292"/>
      <c r="I111" s="295"/>
      <c r="J111" s="295"/>
      <c r="K111" s="292"/>
      <c r="L111" s="292"/>
      <c r="M111" s="292"/>
      <c r="N111" s="293"/>
    </row>
    <row r="112" spans="2:14" ht="15.75">
      <c r="B112" s="296" t="s">
        <v>338</v>
      </c>
      <c r="C112" s="297">
        <f t="shared" si="3"/>
        <v>0</v>
      </c>
      <c r="D112" s="297">
        <f t="shared" si="3"/>
        <v>0</v>
      </c>
      <c r="E112" s="298"/>
      <c r="F112" s="298"/>
      <c r="G112" s="298"/>
      <c r="H112" s="298"/>
      <c r="I112" s="299"/>
      <c r="J112" s="299"/>
      <c r="K112" s="298"/>
      <c r="L112" s="298"/>
      <c r="M112" s="298"/>
      <c r="N112" s="300"/>
    </row>
    <row r="113" spans="2:14" ht="15.75">
      <c r="B113" s="603" t="s">
        <v>340</v>
      </c>
      <c r="C113" s="604"/>
      <c r="D113" s="604"/>
      <c r="E113" s="604"/>
      <c r="F113" s="604"/>
      <c r="G113" s="604"/>
      <c r="H113" s="604"/>
      <c r="I113" s="604"/>
      <c r="J113" s="604"/>
      <c r="K113" s="604"/>
      <c r="L113" s="604"/>
      <c r="M113" s="604"/>
      <c r="N113" s="605"/>
    </row>
    <row r="114" spans="2:14" ht="15.75">
      <c r="B114" s="722" t="s">
        <v>341</v>
      </c>
      <c r="C114" s="723"/>
      <c r="D114" s="723"/>
      <c r="E114" s="723"/>
      <c r="F114" s="723"/>
      <c r="G114" s="723"/>
      <c r="H114" s="723"/>
      <c r="I114" s="723"/>
      <c r="J114" s="723"/>
      <c r="K114" s="723"/>
      <c r="L114" s="723"/>
      <c r="M114" s="723"/>
      <c r="N114" s="724"/>
    </row>
    <row r="115" spans="2:14" ht="15.75">
      <c r="B115" s="301" t="s">
        <v>342</v>
      </c>
      <c r="C115" s="9">
        <f>SUM(E115,G115,I115)</f>
        <v>0</v>
      </c>
      <c r="D115" s="302">
        <f aca="true" t="shared" si="4" ref="D115:D127">SUM(J115,H115,F115)</f>
        <v>0</v>
      </c>
      <c r="E115" s="303">
        <f>SUM(E116:E118)</f>
        <v>0</v>
      </c>
      <c r="F115" s="303">
        <f aca="true" t="shared" si="5" ref="F115:K115">SUM(F116:F118)</f>
        <v>0</v>
      </c>
      <c r="G115" s="303">
        <f t="shared" si="5"/>
        <v>0</v>
      </c>
      <c r="H115" s="303">
        <f t="shared" si="5"/>
        <v>0</v>
      </c>
      <c r="I115" s="303">
        <f t="shared" si="5"/>
        <v>0</v>
      </c>
      <c r="J115" s="303">
        <f t="shared" si="5"/>
        <v>0</v>
      </c>
      <c r="K115" s="303">
        <f t="shared" si="5"/>
        <v>0</v>
      </c>
      <c r="L115" s="303">
        <f>SUM(L116:L118)</f>
        <v>0</v>
      </c>
      <c r="M115" s="303">
        <f>SUM(M116:M118)</f>
        <v>0</v>
      </c>
      <c r="N115" s="304">
        <f>SUM(N116:N118)</f>
        <v>0</v>
      </c>
    </row>
    <row r="116" spans="2:14" ht="15.75">
      <c r="B116" s="305" t="s">
        <v>343</v>
      </c>
      <c r="C116" s="14">
        <f>SUM(E116,G116,I116)</f>
        <v>0</v>
      </c>
      <c r="D116" s="306">
        <f t="shared" si="4"/>
        <v>0</v>
      </c>
      <c r="E116" s="307"/>
      <c r="F116" s="307"/>
      <c r="G116" s="307"/>
      <c r="H116" s="307"/>
      <c r="I116" s="307"/>
      <c r="J116" s="307"/>
      <c r="K116" s="307"/>
      <c r="L116" s="307"/>
      <c r="M116" s="307"/>
      <c r="N116" s="308"/>
    </row>
    <row r="117" spans="2:14" ht="15.75">
      <c r="B117" s="309" t="s">
        <v>344</v>
      </c>
      <c r="C117" s="10">
        <f aca="true" t="shared" si="6" ref="C117:C127">SUM(E117,G117,I117)</f>
        <v>0</v>
      </c>
      <c r="D117" s="310">
        <f t="shared" si="4"/>
        <v>0</v>
      </c>
      <c r="E117" s="292"/>
      <c r="F117" s="292"/>
      <c r="G117" s="292"/>
      <c r="H117" s="292"/>
      <c r="I117" s="292"/>
      <c r="J117" s="292"/>
      <c r="K117" s="292"/>
      <c r="L117" s="292"/>
      <c r="M117" s="292"/>
      <c r="N117" s="293"/>
    </row>
    <row r="118" spans="2:14" ht="15.75">
      <c r="B118" s="312" t="s">
        <v>345</v>
      </c>
      <c r="C118" s="291">
        <f t="shared" si="6"/>
        <v>0</v>
      </c>
      <c r="D118" s="311">
        <f t="shared" si="4"/>
        <v>0</v>
      </c>
      <c r="E118" s="292"/>
      <c r="F118" s="292"/>
      <c r="G118" s="292"/>
      <c r="H118" s="292"/>
      <c r="I118" s="292"/>
      <c r="J118" s="292"/>
      <c r="K118" s="292"/>
      <c r="L118" s="292"/>
      <c r="M118" s="292"/>
      <c r="N118" s="293"/>
    </row>
    <row r="119" spans="2:14" ht="15.75">
      <c r="B119" s="313" t="s">
        <v>346</v>
      </c>
      <c r="C119" s="9">
        <f t="shared" si="6"/>
        <v>0</v>
      </c>
      <c r="D119" s="302">
        <f t="shared" si="4"/>
        <v>0</v>
      </c>
      <c r="E119" s="314">
        <f>SUM(E120:E122)</f>
        <v>0</v>
      </c>
      <c r="F119" s="314">
        <f aca="true" t="shared" si="7" ref="F119:K119">SUM(F120:F122)</f>
        <v>0</v>
      </c>
      <c r="G119" s="314">
        <f t="shared" si="7"/>
        <v>0</v>
      </c>
      <c r="H119" s="314">
        <f t="shared" si="7"/>
        <v>0</v>
      </c>
      <c r="I119" s="314">
        <f t="shared" si="7"/>
        <v>0</v>
      </c>
      <c r="J119" s="314">
        <f t="shared" si="7"/>
        <v>0</v>
      </c>
      <c r="K119" s="314">
        <f t="shared" si="7"/>
        <v>0</v>
      </c>
      <c r="L119" s="314">
        <f>SUM(L120:L122)</f>
        <v>0</v>
      </c>
      <c r="M119" s="314">
        <f>SUM(M120:M122)</f>
        <v>0</v>
      </c>
      <c r="N119" s="315">
        <f>SUM(N120:N122)</f>
        <v>0</v>
      </c>
    </row>
    <row r="120" spans="2:14" ht="15.75">
      <c r="B120" s="305" t="s">
        <v>347</v>
      </c>
      <c r="C120" s="14">
        <f t="shared" si="6"/>
        <v>0</v>
      </c>
      <c r="D120" s="306">
        <f t="shared" si="4"/>
        <v>0</v>
      </c>
      <c r="E120" s="307"/>
      <c r="F120" s="307"/>
      <c r="G120" s="307"/>
      <c r="H120" s="307"/>
      <c r="I120" s="307"/>
      <c r="J120" s="307"/>
      <c r="K120" s="307"/>
      <c r="L120" s="307"/>
      <c r="M120" s="307"/>
      <c r="N120" s="308"/>
    </row>
    <row r="121" spans="2:14" ht="15.75">
      <c r="B121" s="316" t="s">
        <v>348</v>
      </c>
      <c r="C121" s="10">
        <f t="shared" si="6"/>
        <v>0</v>
      </c>
      <c r="D121" s="310">
        <f t="shared" si="4"/>
        <v>0</v>
      </c>
      <c r="E121" s="292"/>
      <c r="F121" s="292"/>
      <c r="G121" s="292"/>
      <c r="H121" s="292"/>
      <c r="I121" s="292"/>
      <c r="J121" s="292"/>
      <c r="K121" s="292"/>
      <c r="L121" s="292"/>
      <c r="M121" s="292"/>
      <c r="N121" s="293"/>
    </row>
    <row r="122" spans="2:14" ht="15.75">
      <c r="B122" s="317" t="s">
        <v>349</v>
      </c>
      <c r="C122" s="291">
        <f t="shared" si="6"/>
        <v>0</v>
      </c>
      <c r="D122" s="311">
        <f t="shared" si="4"/>
        <v>0</v>
      </c>
      <c r="E122" s="292"/>
      <c r="F122" s="292"/>
      <c r="G122" s="292"/>
      <c r="H122" s="292"/>
      <c r="I122" s="292"/>
      <c r="J122" s="292"/>
      <c r="K122" s="292"/>
      <c r="L122" s="292"/>
      <c r="M122" s="292"/>
      <c r="N122" s="293"/>
    </row>
    <row r="123" spans="2:14" ht="15.75">
      <c r="B123" s="318" t="s">
        <v>350</v>
      </c>
      <c r="C123" s="9">
        <f>SUM(E123,G123,I123)</f>
        <v>0</v>
      </c>
      <c r="D123" s="302">
        <f t="shared" si="4"/>
        <v>0</v>
      </c>
      <c r="E123" s="314">
        <f>SUM(E124:E127)</f>
        <v>0</v>
      </c>
      <c r="F123" s="314">
        <f aca="true" t="shared" si="8" ref="F123:K123">SUM(F124:F127)</f>
        <v>0</v>
      </c>
      <c r="G123" s="314">
        <f t="shared" si="8"/>
        <v>0</v>
      </c>
      <c r="H123" s="314">
        <f t="shared" si="8"/>
        <v>0</v>
      </c>
      <c r="I123" s="314">
        <f t="shared" si="8"/>
        <v>0</v>
      </c>
      <c r="J123" s="314">
        <f t="shared" si="8"/>
        <v>0</v>
      </c>
      <c r="K123" s="314">
        <f t="shared" si="8"/>
        <v>0</v>
      </c>
      <c r="L123" s="314">
        <f>SUM(L124:L127)</f>
        <v>0</v>
      </c>
      <c r="M123" s="314">
        <f>SUM(M124:M127)</f>
        <v>0</v>
      </c>
      <c r="N123" s="315">
        <f>SUM(N124:N127)</f>
        <v>0</v>
      </c>
    </row>
    <row r="124" spans="2:14" ht="15.75">
      <c r="B124" s="305" t="s">
        <v>351</v>
      </c>
      <c r="C124" s="14">
        <f t="shared" si="6"/>
        <v>0</v>
      </c>
      <c r="D124" s="306">
        <f t="shared" si="4"/>
        <v>0</v>
      </c>
      <c r="E124" s="307"/>
      <c r="F124" s="307"/>
      <c r="G124" s="307"/>
      <c r="H124" s="307"/>
      <c r="I124" s="307"/>
      <c r="J124" s="307"/>
      <c r="K124" s="307"/>
      <c r="L124" s="307"/>
      <c r="M124" s="307"/>
      <c r="N124" s="308"/>
    </row>
    <row r="125" spans="2:14" ht="15.75">
      <c r="B125" s="319" t="s">
        <v>268</v>
      </c>
      <c r="C125" s="10">
        <f t="shared" si="6"/>
        <v>0</v>
      </c>
      <c r="D125" s="310">
        <f t="shared" si="4"/>
        <v>0</v>
      </c>
      <c r="E125" s="292"/>
      <c r="F125" s="292"/>
      <c r="G125" s="292"/>
      <c r="H125" s="292"/>
      <c r="I125" s="292"/>
      <c r="J125" s="292"/>
      <c r="K125" s="292"/>
      <c r="L125" s="292"/>
      <c r="M125" s="292"/>
      <c r="N125" s="293"/>
    </row>
    <row r="126" spans="2:14" ht="15.75">
      <c r="B126" s="319" t="s">
        <v>352</v>
      </c>
      <c r="C126" s="10">
        <f t="shared" si="6"/>
        <v>0</v>
      </c>
      <c r="D126" s="310">
        <f t="shared" si="4"/>
        <v>0</v>
      </c>
      <c r="E126" s="292"/>
      <c r="F126" s="292"/>
      <c r="G126" s="292"/>
      <c r="H126" s="292"/>
      <c r="I126" s="292"/>
      <c r="J126" s="292"/>
      <c r="K126" s="292"/>
      <c r="L126" s="292"/>
      <c r="M126" s="292"/>
      <c r="N126" s="293"/>
    </row>
    <row r="127" spans="2:14" ht="16.5" thickBot="1">
      <c r="B127" s="320" t="s">
        <v>353</v>
      </c>
      <c r="C127" s="11">
        <f t="shared" si="6"/>
        <v>0</v>
      </c>
      <c r="D127" s="321">
        <f t="shared" si="4"/>
        <v>0</v>
      </c>
      <c r="E127" s="322"/>
      <c r="F127" s="322"/>
      <c r="G127" s="322"/>
      <c r="H127" s="322"/>
      <c r="I127" s="322"/>
      <c r="J127" s="322"/>
      <c r="K127" s="322"/>
      <c r="L127" s="322"/>
      <c r="M127" s="322"/>
      <c r="N127" s="323"/>
    </row>
    <row r="128" ht="14.25" customHeight="1">
      <c r="B128" s="27"/>
    </row>
    <row r="131" ht="15.75">
      <c r="B131" s="13" t="s">
        <v>354</v>
      </c>
    </row>
    <row r="132" ht="16.5" thickBot="1"/>
    <row r="133" spans="2:13" ht="15.75" customHeight="1">
      <c r="B133" s="725" t="s">
        <v>355</v>
      </c>
      <c r="C133" s="727" t="s">
        <v>61</v>
      </c>
      <c r="D133" s="729" t="s">
        <v>356</v>
      </c>
      <c r="E133" s="730"/>
      <c r="F133" s="730"/>
      <c r="G133" s="730"/>
      <c r="H133" s="730"/>
      <c r="I133" s="730"/>
      <c r="J133" s="730"/>
      <c r="K133" s="730"/>
      <c r="L133" s="730"/>
      <c r="M133" s="731"/>
    </row>
    <row r="134" spans="2:13" ht="40.5" customHeight="1">
      <c r="B134" s="726"/>
      <c r="C134" s="728"/>
      <c r="D134" s="324" t="s">
        <v>357</v>
      </c>
      <c r="E134" s="325" t="s">
        <v>358</v>
      </c>
      <c r="F134" s="325" t="s">
        <v>359</v>
      </c>
      <c r="G134" s="325" t="s">
        <v>360</v>
      </c>
      <c r="H134" s="325" t="s">
        <v>361</v>
      </c>
      <c r="I134" s="324" t="s">
        <v>362</v>
      </c>
      <c r="J134" s="79" t="s">
        <v>363</v>
      </c>
      <c r="K134" s="326" t="s">
        <v>364</v>
      </c>
      <c r="L134" s="325" t="s">
        <v>365</v>
      </c>
      <c r="M134" s="327" t="s">
        <v>366</v>
      </c>
    </row>
    <row r="135" spans="2:13" ht="15.75">
      <c r="B135" s="24" t="s">
        <v>367</v>
      </c>
      <c r="C135" s="74">
        <f>SUM(C136:C138)</f>
        <v>0</v>
      </c>
      <c r="D135" s="74">
        <f aca="true" t="shared" si="9" ref="D135:M135">SUM(D136:D138)</f>
        <v>0</v>
      </c>
      <c r="E135" s="74">
        <f t="shared" si="9"/>
        <v>0</v>
      </c>
      <c r="F135" s="74">
        <f t="shared" si="9"/>
        <v>0</v>
      </c>
      <c r="G135" s="356"/>
      <c r="H135" s="356"/>
      <c r="I135" s="356"/>
      <c r="J135" s="328">
        <f t="shared" si="9"/>
        <v>0</v>
      </c>
      <c r="K135" s="74">
        <f t="shared" si="9"/>
        <v>0</v>
      </c>
      <c r="L135" s="74">
        <f t="shared" si="9"/>
        <v>0</v>
      </c>
      <c r="M135" s="329">
        <f t="shared" si="9"/>
        <v>0</v>
      </c>
    </row>
    <row r="136" spans="2:13" ht="15.75">
      <c r="B136" s="330" t="s">
        <v>368</v>
      </c>
      <c r="C136" s="331">
        <f>SUM(D136:O136)</f>
        <v>0</v>
      </c>
      <c r="D136" s="332"/>
      <c r="E136" s="333"/>
      <c r="F136" s="333"/>
      <c r="G136" s="334"/>
      <c r="H136" s="334"/>
      <c r="I136" s="335"/>
      <c r="J136" s="482"/>
      <c r="K136" s="333"/>
      <c r="L136" s="332"/>
      <c r="M136" s="336"/>
    </row>
    <row r="137" spans="2:13" ht="15.75">
      <c r="B137" s="337" t="s">
        <v>369</v>
      </c>
      <c r="C137" s="331">
        <f>SUM(D137:O137)</f>
        <v>0</v>
      </c>
      <c r="D137" s="332"/>
      <c r="E137" s="334"/>
      <c r="F137" s="333"/>
      <c r="G137" s="334"/>
      <c r="H137" s="334"/>
      <c r="I137" s="335"/>
      <c r="J137" s="482"/>
      <c r="K137" s="333"/>
      <c r="L137" s="332"/>
      <c r="M137" s="336"/>
    </row>
    <row r="138" spans="2:13" ht="15.75">
      <c r="B138" s="337" t="s">
        <v>370</v>
      </c>
      <c r="C138" s="338">
        <f>SUM(D138:O138)</f>
        <v>0</v>
      </c>
      <c r="D138" s="339"/>
      <c r="E138" s="340"/>
      <c r="F138" s="340"/>
      <c r="G138" s="341"/>
      <c r="H138" s="341"/>
      <c r="I138" s="342"/>
      <c r="J138" s="483"/>
      <c r="K138" s="340"/>
      <c r="L138" s="339"/>
      <c r="M138" s="343"/>
    </row>
    <row r="139" spans="2:13" ht="15.75">
      <c r="B139" s="24" t="s">
        <v>371</v>
      </c>
      <c r="C139" s="74">
        <f>SUM(C140:C142)</f>
        <v>0</v>
      </c>
      <c r="D139" s="74">
        <f aca="true" t="shared" si="10" ref="D139:M139">SUM(D140:D142)</f>
        <v>0</v>
      </c>
      <c r="E139" s="74">
        <f t="shared" si="10"/>
        <v>0</v>
      </c>
      <c r="F139" s="74">
        <f t="shared" si="10"/>
        <v>0</v>
      </c>
      <c r="G139" s="74">
        <f t="shared" si="10"/>
        <v>0</v>
      </c>
      <c r="H139" s="74">
        <f t="shared" si="10"/>
        <v>0</v>
      </c>
      <c r="I139" s="74">
        <f t="shared" si="10"/>
        <v>0</v>
      </c>
      <c r="J139" s="328">
        <f t="shared" si="10"/>
        <v>0</v>
      </c>
      <c r="K139" s="74">
        <f t="shared" si="10"/>
        <v>0</v>
      </c>
      <c r="L139" s="74">
        <f t="shared" si="10"/>
        <v>0</v>
      </c>
      <c r="M139" s="74">
        <f t="shared" si="10"/>
        <v>0</v>
      </c>
    </row>
    <row r="140" spans="2:13" ht="15.75">
      <c r="B140" s="330" t="s">
        <v>368</v>
      </c>
      <c r="C140" s="344">
        <f>SUM(D140:O140)</f>
        <v>0</v>
      </c>
      <c r="D140" s="345"/>
      <c r="E140" s="346"/>
      <c r="F140" s="346"/>
      <c r="G140" s="346"/>
      <c r="H140" s="346"/>
      <c r="I140" s="345"/>
      <c r="J140" s="347"/>
      <c r="K140" s="346"/>
      <c r="L140" s="345"/>
      <c r="M140" s="348"/>
    </row>
    <row r="141" spans="2:13" ht="15.75">
      <c r="B141" s="337" t="s">
        <v>369</v>
      </c>
      <c r="C141" s="331">
        <f>SUM(D141:O141)</f>
        <v>0</v>
      </c>
      <c r="D141" s="332"/>
      <c r="E141" s="333"/>
      <c r="F141" s="333"/>
      <c r="G141" s="333"/>
      <c r="H141" s="333"/>
      <c r="I141" s="332"/>
      <c r="J141" s="349"/>
      <c r="K141" s="333"/>
      <c r="L141" s="332"/>
      <c r="M141" s="336"/>
    </row>
    <row r="142" spans="2:13" ht="16.5" thickBot="1">
      <c r="B142" s="350" t="s">
        <v>370</v>
      </c>
      <c r="C142" s="351">
        <f>SUM(D142:O142)</f>
        <v>0</v>
      </c>
      <c r="D142" s="352"/>
      <c r="E142" s="353"/>
      <c r="F142" s="353"/>
      <c r="G142" s="353"/>
      <c r="H142" s="353"/>
      <c r="I142" s="352"/>
      <c r="J142" s="354"/>
      <c r="K142" s="353"/>
      <c r="L142" s="352"/>
      <c r="M142" s="355"/>
    </row>
  </sheetData>
  <sheetProtection/>
  <mergeCells count="24">
    <mergeCell ref="B3:B5"/>
    <mergeCell ref="C3:D3"/>
    <mergeCell ref="C4:C5"/>
    <mergeCell ref="D4:D5"/>
    <mergeCell ref="B97:B99"/>
    <mergeCell ref="C97:C99"/>
    <mergeCell ref="D97:D99"/>
    <mergeCell ref="E97:J97"/>
    <mergeCell ref="K97:N97"/>
    <mergeCell ref="E98:F98"/>
    <mergeCell ref="G98:H98"/>
    <mergeCell ref="I98:J98"/>
    <mergeCell ref="K98:K99"/>
    <mergeCell ref="L98:L99"/>
    <mergeCell ref="M98:M99"/>
    <mergeCell ref="N98:N99"/>
    <mergeCell ref="B100:N100"/>
    <mergeCell ref="B101:N101"/>
    <mergeCell ref="B107:N107"/>
    <mergeCell ref="B113:N113"/>
    <mergeCell ref="B114:N114"/>
    <mergeCell ref="B133:B134"/>
    <mergeCell ref="C133:C134"/>
    <mergeCell ref="D133:M133"/>
  </mergeCells>
  <dataValidations count="9">
    <dataValidation allowBlank="1" sqref="C11:D11"/>
    <dataValidation allowBlank="1" errorTitle="Lçi nhËp d÷ liÖu" error="ChØ nhËp d÷ liÖu kiÓu sè, kh«ng nhËp ch÷." sqref="C115:C127 C38:D38 C87:D87 C63:D63 C13:D13 C6:D6 C102:N102 C108:N108"/>
    <dataValidation allowBlank="1" showInputMessage="1" showErrorMessage="1" errorTitle="Lçi nhËp d÷ liÖu" error="ChØ nhËp d÷ liÖu kiÓu sè, kh«ng nhËp ch÷." sqref="D115:D127 C109:D112 C43:D43 C76:D76 C66:D66 C18:D18 C28:D28 C7:D7 C53:D53 C103:D106"/>
    <dataValidation type="whole" allowBlank="1" showErrorMessage="1" errorTitle="Lỗi nhập dữ liệu" error="Chỉ nhập số tối đa 100" sqref="C88:D88 C93:D93 C95:D95 D140:M142">
      <formula1>0</formula1>
      <formula2>100</formula2>
    </dataValidation>
    <dataValidation type="whole" allowBlank="1" showErrorMessage="1" errorTitle="Lỗi nhập dữ liệu" error="Chỉ nhập số tối đa 300" sqref="C14:D17 C8:D10 C39:D42 E103:N106 E109:N112 E115:N127">
      <formula1>0</formula1>
      <formula2>300</formula2>
    </dataValidation>
    <dataValidation type="whole" allowBlank="1" showErrorMessage="1" errorTitle="Lỗi nhập dữ liệu" error="Chỉ nhập số tối đa 2" sqref="C64:D64 C91:D91">
      <formula1>0</formula1>
      <formula2>2</formula2>
    </dataValidation>
    <dataValidation type="whole" allowBlank="1" showErrorMessage="1" errorTitle="Lỗi nhập dữ liệu" error="Chỉ nhập số tối đa 10" sqref="C65:D65 C89:D90 C92:D92 C94:D94">
      <formula1>0</formula1>
      <formula2>10</formula2>
    </dataValidation>
    <dataValidation type="whole" allowBlank="1" showInputMessage="1" showErrorMessage="1" errorTitle="Lỗi nhập dữ liệu" error="Chỉ nhập số tối đa 300, không nhập chữ" sqref="C77:D85 C67:D75">
      <formula1>0</formula1>
      <formula2>300</formula2>
    </dataValidation>
    <dataValidation type="whole" allowBlank="1" showErrorMessage="1" errorTitle="Lỗi nhập dữ liệu" error="Chỉ nhập số tối đa 500" sqref="C44:D52 C29:D36 C19:D27 C54:D61">
      <formula1>0</formula1>
      <formula2>500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1:V32"/>
  <sheetViews>
    <sheetView showGridLines="0" showZeros="0" zoomScalePageLayoutView="0" workbookViewId="0" topLeftCell="A19">
      <selection activeCell="M39" sqref="M39"/>
    </sheetView>
  </sheetViews>
  <sheetFormatPr defaultColWidth="8.796875" defaultRowHeight="15"/>
  <cols>
    <col min="1" max="1" width="1.59765625" style="1" customWidth="1"/>
    <col min="2" max="2" width="18.59765625" style="1" customWidth="1"/>
    <col min="3" max="4" width="5.09765625" style="1" customWidth="1"/>
    <col min="5" max="5" width="7.19921875" style="1" customWidth="1"/>
    <col min="6" max="14" width="5.09765625" style="1" customWidth="1"/>
    <col min="15" max="15" width="0.8984375" style="1" customWidth="1"/>
    <col min="16" max="21" width="2.59765625" style="63" customWidth="1"/>
    <col min="22" max="22" width="9" style="2" customWidth="1"/>
    <col min="23" max="16384" width="9" style="1" customWidth="1"/>
  </cols>
  <sheetData>
    <row r="1" spans="2:6" ht="17.25" customHeight="1">
      <c r="B1" s="760" t="s">
        <v>87</v>
      </c>
      <c r="C1" s="760"/>
      <c r="D1" s="760"/>
      <c r="E1" s="760"/>
      <c r="F1" s="760"/>
    </row>
    <row r="2" spans="6:8" ht="17.25" customHeight="1">
      <c r="F2" s="13"/>
      <c r="G2" s="13"/>
      <c r="H2" s="13"/>
    </row>
    <row r="3" spans="2:16" ht="17.25" customHeight="1">
      <c r="B3" s="769" t="s">
        <v>88</v>
      </c>
      <c r="C3" s="770"/>
      <c r="D3" s="771"/>
      <c r="E3" s="772"/>
      <c r="G3" s="25"/>
      <c r="H3" s="13"/>
      <c r="P3" s="64"/>
    </row>
    <row r="4" spans="5:22" s="6" customFormat="1" ht="17.25" customHeight="1">
      <c r="E4" s="17"/>
      <c r="P4" s="63"/>
      <c r="Q4" s="63"/>
      <c r="R4" s="63"/>
      <c r="S4" s="63"/>
      <c r="T4" s="63"/>
      <c r="U4" s="63"/>
      <c r="V4" s="30"/>
    </row>
    <row r="5" spans="5:22" s="6" customFormat="1" ht="4.5" customHeight="1" thickBot="1">
      <c r="E5" s="17"/>
      <c r="P5" s="63"/>
      <c r="Q5" s="63"/>
      <c r="R5" s="63"/>
      <c r="S5" s="63"/>
      <c r="T5" s="63"/>
      <c r="U5" s="63"/>
      <c r="V5" s="30"/>
    </row>
    <row r="6" spans="2:22" s="6" customFormat="1" ht="15.75">
      <c r="B6" s="685" t="s">
        <v>89</v>
      </c>
      <c r="C6" s="767"/>
      <c r="D6" s="767"/>
      <c r="E6" s="767"/>
      <c r="F6" s="767" t="s">
        <v>38</v>
      </c>
      <c r="G6" s="767"/>
      <c r="H6" s="767"/>
      <c r="I6" s="767" t="s">
        <v>39</v>
      </c>
      <c r="J6" s="767"/>
      <c r="K6" s="767"/>
      <c r="L6" s="767"/>
      <c r="M6" s="767"/>
      <c r="N6" s="797"/>
      <c r="P6" s="63"/>
      <c r="Q6" s="63"/>
      <c r="R6" s="63"/>
      <c r="S6" s="63"/>
      <c r="T6" s="63"/>
      <c r="U6" s="63"/>
      <c r="V6" s="30"/>
    </row>
    <row r="7" spans="2:22" s="6" customFormat="1" ht="15.75">
      <c r="B7" s="687"/>
      <c r="C7" s="768"/>
      <c r="D7" s="768"/>
      <c r="E7" s="768"/>
      <c r="F7" s="768"/>
      <c r="G7" s="768"/>
      <c r="H7" s="768"/>
      <c r="I7" s="768" t="s">
        <v>43</v>
      </c>
      <c r="J7" s="768"/>
      <c r="K7" s="768"/>
      <c r="L7" s="768" t="s">
        <v>44</v>
      </c>
      <c r="M7" s="768"/>
      <c r="N7" s="798"/>
      <c r="P7" s="63"/>
      <c r="Q7" s="63"/>
      <c r="R7" s="63"/>
      <c r="S7" s="63"/>
      <c r="T7" s="63"/>
      <c r="U7" s="63"/>
      <c r="V7" s="30"/>
    </row>
    <row r="8" spans="2:22" s="6" customFormat="1" ht="17.25" customHeight="1">
      <c r="B8" s="761" t="s">
        <v>45</v>
      </c>
      <c r="C8" s="762"/>
      <c r="D8" s="762"/>
      <c r="E8" s="763"/>
      <c r="F8" s="766">
        <f>SUM(F9:H11)</f>
        <v>0</v>
      </c>
      <c r="G8" s="766"/>
      <c r="H8" s="766"/>
      <c r="I8" s="766">
        <f>SUM(I9:K11)</f>
        <v>0</v>
      </c>
      <c r="J8" s="766"/>
      <c r="K8" s="766"/>
      <c r="L8" s="766">
        <f>SUM(L9:N11)</f>
        <v>0</v>
      </c>
      <c r="M8" s="766"/>
      <c r="N8" s="794"/>
      <c r="P8" s="65"/>
      <c r="Q8" s="65"/>
      <c r="R8" s="65"/>
      <c r="S8" s="63"/>
      <c r="T8" s="63"/>
      <c r="U8" s="63"/>
      <c r="V8" s="30"/>
    </row>
    <row r="9" spans="2:22" s="6" customFormat="1" ht="15.75">
      <c r="B9" s="694" t="s">
        <v>99</v>
      </c>
      <c r="C9" s="695"/>
      <c r="D9" s="695"/>
      <c r="E9" s="787"/>
      <c r="F9" s="778"/>
      <c r="G9" s="778"/>
      <c r="H9" s="778"/>
      <c r="I9" s="773"/>
      <c r="J9" s="774"/>
      <c r="K9" s="779"/>
      <c r="L9" s="773"/>
      <c r="M9" s="774"/>
      <c r="N9" s="775"/>
      <c r="P9" s="64"/>
      <c r="Q9" s="64"/>
      <c r="R9" s="64"/>
      <c r="S9" s="63"/>
      <c r="T9" s="63"/>
      <c r="U9" s="63"/>
      <c r="V9" s="30"/>
    </row>
    <row r="10" spans="2:22" s="6" customFormat="1" ht="15.75">
      <c r="B10" s="710" t="s">
        <v>52</v>
      </c>
      <c r="C10" s="711"/>
      <c r="D10" s="711"/>
      <c r="E10" s="765"/>
      <c r="F10" s="764"/>
      <c r="G10" s="764"/>
      <c r="H10" s="764"/>
      <c r="I10" s="739"/>
      <c r="J10" s="796"/>
      <c r="K10" s="740"/>
      <c r="L10" s="739"/>
      <c r="M10" s="796"/>
      <c r="N10" s="753"/>
      <c r="P10" s="64"/>
      <c r="Q10" s="64"/>
      <c r="R10" s="64"/>
      <c r="S10" s="63"/>
      <c r="T10" s="63"/>
      <c r="U10" s="63"/>
      <c r="V10" s="30"/>
    </row>
    <row r="11" spans="2:22" s="6" customFormat="1" ht="16.5" thickBot="1">
      <c r="B11" s="782" t="s">
        <v>98</v>
      </c>
      <c r="C11" s="783"/>
      <c r="D11" s="783"/>
      <c r="E11" s="784"/>
      <c r="F11" s="780"/>
      <c r="G11" s="780"/>
      <c r="H11" s="780"/>
      <c r="I11" s="737"/>
      <c r="J11" s="793"/>
      <c r="K11" s="738"/>
      <c r="L11" s="737"/>
      <c r="M11" s="793"/>
      <c r="N11" s="743"/>
      <c r="P11" s="64"/>
      <c r="Q11" s="64"/>
      <c r="R11" s="64"/>
      <c r="S11" s="63"/>
      <c r="T11" s="63"/>
      <c r="U11" s="63"/>
      <c r="V11" s="30"/>
    </row>
    <row r="12" spans="16:22" s="6" customFormat="1" ht="17.25" customHeight="1" thickBot="1">
      <c r="P12" s="63"/>
      <c r="Q12" s="63"/>
      <c r="R12" s="63"/>
      <c r="S12" s="63"/>
      <c r="T12" s="63"/>
      <c r="U12" s="63"/>
      <c r="V12" s="30"/>
    </row>
    <row r="13" spans="2:22" s="6" customFormat="1" ht="15.75">
      <c r="B13" s="644" t="s">
        <v>90</v>
      </c>
      <c r="C13" s="645"/>
      <c r="D13" s="645"/>
      <c r="E13" s="791"/>
      <c r="F13" s="767" t="s">
        <v>61</v>
      </c>
      <c r="G13" s="767"/>
      <c r="H13" s="767"/>
      <c r="I13" s="665" t="s">
        <v>62</v>
      </c>
      <c r="J13" s="697"/>
      <c r="K13" s="697"/>
      <c r="L13" s="697"/>
      <c r="M13" s="697"/>
      <c r="N13" s="666"/>
      <c r="P13" s="63"/>
      <c r="Q13" s="63"/>
      <c r="R13" s="63"/>
      <c r="S13" s="63"/>
      <c r="T13" s="63"/>
      <c r="U13" s="63"/>
      <c r="V13" s="30"/>
    </row>
    <row r="14" spans="2:22" s="6" customFormat="1" ht="15.75">
      <c r="B14" s="648"/>
      <c r="C14" s="649"/>
      <c r="D14" s="649"/>
      <c r="E14" s="792"/>
      <c r="F14" s="768"/>
      <c r="G14" s="768"/>
      <c r="H14" s="768"/>
      <c r="I14" s="751" t="s">
        <v>64</v>
      </c>
      <c r="J14" s="752"/>
      <c r="K14" s="751" t="s">
        <v>65</v>
      </c>
      <c r="L14" s="752"/>
      <c r="M14" s="751" t="s">
        <v>66</v>
      </c>
      <c r="N14" s="799"/>
      <c r="P14" s="63"/>
      <c r="Q14" s="63"/>
      <c r="R14" s="63"/>
      <c r="S14" s="63"/>
      <c r="T14" s="63"/>
      <c r="U14" s="63"/>
      <c r="V14" s="30"/>
    </row>
    <row r="15" spans="2:22" s="6" customFormat="1" ht="15.75">
      <c r="B15" s="788" t="s">
        <v>131</v>
      </c>
      <c r="C15" s="789"/>
      <c r="D15" s="789"/>
      <c r="E15" s="790"/>
      <c r="F15" s="741"/>
      <c r="G15" s="795"/>
      <c r="H15" s="742"/>
      <c r="I15" s="741"/>
      <c r="J15" s="742"/>
      <c r="K15" s="741"/>
      <c r="L15" s="742"/>
      <c r="M15" s="741"/>
      <c r="N15" s="750"/>
      <c r="P15" s="64"/>
      <c r="Q15" s="64"/>
      <c r="R15" s="64"/>
      <c r="S15" s="64"/>
      <c r="T15" s="63"/>
      <c r="U15" s="63"/>
      <c r="V15" s="30"/>
    </row>
    <row r="16" spans="2:22" s="6" customFormat="1" ht="16.5" customHeight="1" thickBot="1">
      <c r="B16" s="755" t="s">
        <v>132</v>
      </c>
      <c r="C16" s="756"/>
      <c r="D16" s="756"/>
      <c r="E16" s="757"/>
      <c r="F16" s="737"/>
      <c r="G16" s="793"/>
      <c r="H16" s="738"/>
      <c r="I16" s="737"/>
      <c r="J16" s="738"/>
      <c r="K16" s="737"/>
      <c r="L16" s="738"/>
      <c r="M16" s="737"/>
      <c r="N16" s="743"/>
      <c r="P16" s="64"/>
      <c r="Q16" s="64"/>
      <c r="R16" s="64"/>
      <c r="S16" s="64"/>
      <c r="T16" s="63"/>
      <c r="U16" s="63"/>
      <c r="V16" s="30"/>
    </row>
    <row r="17" spans="16:22" s="6" customFormat="1" ht="17.25" customHeight="1" thickBot="1">
      <c r="P17" s="63"/>
      <c r="Q17" s="63"/>
      <c r="R17" s="63"/>
      <c r="S17" s="63"/>
      <c r="T17" s="63"/>
      <c r="U17" s="63"/>
      <c r="V17" s="30"/>
    </row>
    <row r="18" spans="2:14" ht="15.75" customHeight="1">
      <c r="B18" s="785" t="s">
        <v>96</v>
      </c>
      <c r="C18" s="776" t="s">
        <v>91</v>
      </c>
      <c r="D18" s="776"/>
      <c r="E18" s="776"/>
      <c r="F18" s="776"/>
      <c r="G18" s="776" t="s">
        <v>182</v>
      </c>
      <c r="H18" s="776"/>
      <c r="I18" s="776"/>
      <c r="J18" s="776"/>
      <c r="K18" s="776"/>
      <c r="L18" s="776"/>
      <c r="M18" s="776"/>
      <c r="N18" s="777"/>
    </row>
    <row r="19" spans="2:14" ht="15.75" customHeight="1">
      <c r="B19" s="786"/>
      <c r="C19" s="748" t="s">
        <v>93</v>
      </c>
      <c r="D19" s="748"/>
      <c r="E19" s="781" t="s">
        <v>197</v>
      </c>
      <c r="F19" s="781"/>
      <c r="G19" s="748" t="s">
        <v>92</v>
      </c>
      <c r="H19" s="748"/>
      <c r="I19" s="748" t="s">
        <v>62</v>
      </c>
      <c r="J19" s="748"/>
      <c r="K19" s="748"/>
      <c r="L19" s="748"/>
      <c r="M19" s="748"/>
      <c r="N19" s="754"/>
    </row>
    <row r="20" spans="2:14" ht="15.75" customHeight="1">
      <c r="B20" s="786"/>
      <c r="C20" s="748"/>
      <c r="D20" s="748"/>
      <c r="E20" s="781"/>
      <c r="F20" s="781"/>
      <c r="G20" s="748"/>
      <c r="H20" s="748"/>
      <c r="I20" s="748" t="s">
        <v>64</v>
      </c>
      <c r="J20" s="748"/>
      <c r="K20" s="748" t="s">
        <v>65</v>
      </c>
      <c r="L20" s="748"/>
      <c r="M20" s="748" t="s">
        <v>94</v>
      </c>
      <c r="N20" s="754"/>
    </row>
    <row r="21" spans="2:21" ht="17.25" customHeight="1">
      <c r="B21" s="97" t="s">
        <v>61</v>
      </c>
      <c r="C21" s="744">
        <f>IF(SUM(C22:D24)&lt;&gt;0,SUM(C22:D24),"")</f>
      </c>
      <c r="D21" s="745"/>
      <c r="E21" s="744">
        <f>IF(SUM(E22:F24)&lt;&gt;0,SUM(E22:F24),"")</f>
      </c>
      <c r="F21" s="745"/>
      <c r="G21" s="744">
        <f>IF(SUM(G22:H24)&lt;&gt;0,SUM(G22:H24),"")</f>
      </c>
      <c r="H21" s="745"/>
      <c r="I21" s="744">
        <f>IF(SUM(I22:J24)&lt;&gt;0,SUM(I22:J24),"")</f>
      </c>
      <c r="J21" s="745"/>
      <c r="K21" s="744">
        <f>IF(SUM(K22:L24)&lt;&gt;0,SUM(K22:L24),"")</f>
      </c>
      <c r="L21" s="745"/>
      <c r="M21" s="744">
        <f>IF(SUM(M22:N24)&lt;&gt;0,SUM(M22:N24),"")</f>
      </c>
      <c r="N21" s="749"/>
      <c r="P21" s="65"/>
      <c r="Q21" s="65"/>
      <c r="R21" s="65"/>
      <c r="S21" s="65"/>
      <c r="T21" s="65"/>
      <c r="U21" s="65"/>
    </row>
    <row r="22" spans="2:21" ht="15.75" customHeight="1">
      <c r="B22" s="98" t="s">
        <v>222</v>
      </c>
      <c r="C22" s="758"/>
      <c r="D22" s="759"/>
      <c r="E22" s="758"/>
      <c r="F22" s="759"/>
      <c r="G22" s="741"/>
      <c r="H22" s="742"/>
      <c r="I22" s="741"/>
      <c r="J22" s="742"/>
      <c r="K22" s="741"/>
      <c r="L22" s="742"/>
      <c r="M22" s="741"/>
      <c r="N22" s="750"/>
      <c r="P22" s="64">
        <f>IF(C22&lt;E22,"Er","")</f>
      </c>
      <c r="Q22" s="59">
        <f>IF(E22&gt;C22,"Er","")</f>
      </c>
      <c r="R22" s="64">
        <f>IF(OR(G22&lt;I22,G22&lt;K22,G22&lt;M22),"Er","")</f>
      </c>
      <c r="S22" s="59">
        <f>IF(OR(I22&gt;G22,I22&lt;M22),"Er","")</f>
      </c>
      <c r="T22" s="59">
        <f>IF(K22&gt;G22,"Er","")</f>
      </c>
      <c r="U22" s="59">
        <f>IF(OR(M22&gt;K22,M22&gt;I22,M22&gt;G22),"Er","")</f>
      </c>
    </row>
    <row r="23" spans="2:21" ht="31.5">
      <c r="B23" s="99" t="s">
        <v>220</v>
      </c>
      <c r="C23" s="739"/>
      <c r="D23" s="740"/>
      <c r="E23" s="739"/>
      <c r="F23" s="740"/>
      <c r="G23" s="739"/>
      <c r="H23" s="740"/>
      <c r="I23" s="739"/>
      <c r="J23" s="740"/>
      <c r="K23" s="739"/>
      <c r="L23" s="740"/>
      <c r="M23" s="739"/>
      <c r="N23" s="753"/>
      <c r="P23" s="64">
        <f>IF(C23&lt;E23,"Er","")</f>
      </c>
      <c r="Q23" s="59">
        <f>IF(E23&gt;C23,"Er","")</f>
      </c>
      <c r="R23" s="64">
        <f>IF(OR(G23&lt;I23,G23&lt;K23,G23&lt;M23),"Er","")</f>
      </c>
      <c r="S23" s="59">
        <f>IF(OR(I23&gt;G23,I23&lt;M23),"Er","")</f>
      </c>
      <c r="T23" s="59">
        <f>IF(K23&gt;G23,"Er","")</f>
      </c>
      <c r="U23" s="59">
        <f>IF(OR(M23&gt;K23,M23&gt;I23,M23&gt;G23),"Er","")</f>
      </c>
    </row>
    <row r="24" spans="2:21" ht="32.25" thickBot="1">
      <c r="B24" s="100" t="s">
        <v>221</v>
      </c>
      <c r="C24" s="737"/>
      <c r="D24" s="738"/>
      <c r="E24" s="737"/>
      <c r="F24" s="738"/>
      <c r="G24" s="737"/>
      <c r="H24" s="738"/>
      <c r="I24" s="737"/>
      <c r="J24" s="738"/>
      <c r="K24" s="737"/>
      <c r="L24" s="738"/>
      <c r="M24" s="737"/>
      <c r="N24" s="743"/>
      <c r="P24" s="64">
        <f>IF(C24&lt;E24,"Er","")</f>
      </c>
      <c r="Q24" s="59">
        <f>IF(E24&gt;C24,"Er","")</f>
      </c>
      <c r="R24" s="64">
        <f>IF(OR(G24&lt;I24,G24&lt;K24,G24&lt;M24),"Er","")</f>
      </c>
      <c r="S24" s="59">
        <f>IF(OR(I24&gt;G24,I24&lt;M24),"Er","")</f>
      </c>
      <c r="T24" s="59">
        <f>IF(K24&gt;G24,"Er","")</f>
      </c>
      <c r="U24" s="59">
        <f>IF(OR(M24&gt;K24,M24&gt;I24,M24&gt;G24),"Er","")</f>
      </c>
    </row>
    <row r="25" ht="17.25" customHeight="1" thickBot="1"/>
    <row r="26" spans="2:14" ht="15.75" customHeight="1">
      <c r="B26" s="785" t="s">
        <v>97</v>
      </c>
      <c r="C26" s="746" t="s">
        <v>133</v>
      </c>
      <c r="D26" s="746"/>
      <c r="E26" s="746"/>
      <c r="F26" s="746"/>
      <c r="G26" s="746" t="s">
        <v>92</v>
      </c>
      <c r="H26" s="746"/>
      <c r="I26" s="746"/>
      <c r="J26" s="746"/>
      <c r="K26" s="746"/>
      <c r="L26" s="746"/>
      <c r="M26" s="746"/>
      <c r="N26" s="747"/>
    </row>
    <row r="27" spans="2:14" ht="15.75" customHeight="1">
      <c r="B27" s="786"/>
      <c r="C27" s="748" t="s">
        <v>95</v>
      </c>
      <c r="D27" s="748"/>
      <c r="E27" s="781" t="s">
        <v>198</v>
      </c>
      <c r="F27" s="781"/>
      <c r="G27" s="748" t="s">
        <v>92</v>
      </c>
      <c r="H27" s="748"/>
      <c r="I27" s="748" t="s">
        <v>62</v>
      </c>
      <c r="J27" s="748"/>
      <c r="K27" s="748"/>
      <c r="L27" s="748"/>
      <c r="M27" s="748"/>
      <c r="N27" s="754"/>
    </row>
    <row r="28" spans="2:14" ht="15.75" customHeight="1">
      <c r="B28" s="786"/>
      <c r="C28" s="748"/>
      <c r="D28" s="748"/>
      <c r="E28" s="781"/>
      <c r="F28" s="781"/>
      <c r="G28" s="748"/>
      <c r="H28" s="748"/>
      <c r="I28" s="748" t="s">
        <v>64</v>
      </c>
      <c r="J28" s="748"/>
      <c r="K28" s="748" t="s">
        <v>65</v>
      </c>
      <c r="L28" s="748"/>
      <c r="M28" s="748" t="s">
        <v>94</v>
      </c>
      <c r="N28" s="754"/>
    </row>
    <row r="29" spans="2:21" ht="17.25" customHeight="1">
      <c r="B29" s="97" t="s">
        <v>61</v>
      </c>
      <c r="C29" s="744">
        <f>SUM(C30:D32)</f>
        <v>0</v>
      </c>
      <c r="D29" s="745"/>
      <c r="E29" s="744">
        <f>SUM(E30:F32)</f>
        <v>0</v>
      </c>
      <c r="F29" s="745"/>
      <c r="G29" s="744">
        <f>SUM(G30:H32)</f>
        <v>0</v>
      </c>
      <c r="H29" s="745"/>
      <c r="I29" s="744">
        <f>SUM(I30:J32)</f>
        <v>0</v>
      </c>
      <c r="J29" s="745"/>
      <c r="K29" s="744">
        <f>SUM(K30:L32)</f>
        <v>0</v>
      </c>
      <c r="L29" s="745"/>
      <c r="M29" s="744">
        <f>SUM(M30:N32)</f>
        <v>0</v>
      </c>
      <c r="N29" s="749"/>
      <c r="P29" s="65"/>
      <c r="Q29" s="65"/>
      <c r="R29" s="65"/>
      <c r="S29" s="65"/>
      <c r="T29" s="65"/>
      <c r="U29" s="65"/>
    </row>
    <row r="30" spans="2:21" ht="15.75" customHeight="1">
      <c r="B30" s="101" t="s">
        <v>128</v>
      </c>
      <c r="C30" s="758"/>
      <c r="D30" s="759"/>
      <c r="E30" s="758"/>
      <c r="F30" s="759"/>
      <c r="G30" s="741"/>
      <c r="H30" s="742"/>
      <c r="I30" s="741"/>
      <c r="J30" s="742"/>
      <c r="K30" s="741"/>
      <c r="L30" s="742"/>
      <c r="M30" s="741"/>
      <c r="N30" s="750"/>
      <c r="P30" s="64">
        <f>IF(C30&lt;E30,"Er","")</f>
      </c>
      <c r="Q30" s="64">
        <f>IF(E30&gt;C30,"Er","")</f>
      </c>
      <c r="R30" s="64">
        <f>IF(OR(G30&lt;I30,G30&lt;K30,G30&lt;M30),"Er","")</f>
      </c>
      <c r="S30" s="59">
        <f>IF(OR(I30&gt;G30,I30&lt;M30),"Er","")</f>
      </c>
      <c r="T30" s="64">
        <f>IF(K30&gt;G30,"Er","")</f>
      </c>
      <c r="U30" s="64">
        <f>IF(OR(M30&gt;K30,M30&gt;I30,M30&gt;G30),"Er","")</f>
      </c>
    </row>
    <row r="31" spans="2:21" ht="15.75">
      <c r="B31" s="102" t="s">
        <v>129</v>
      </c>
      <c r="C31" s="739"/>
      <c r="D31" s="740"/>
      <c r="E31" s="739"/>
      <c r="F31" s="740"/>
      <c r="G31" s="739"/>
      <c r="H31" s="740"/>
      <c r="I31" s="739"/>
      <c r="J31" s="740"/>
      <c r="K31" s="739"/>
      <c r="L31" s="740"/>
      <c r="M31" s="739"/>
      <c r="N31" s="753"/>
      <c r="P31" s="64">
        <f>IF(C31&lt;E31,"Er","")</f>
      </c>
      <c r="Q31" s="64">
        <f>IF(E31&gt;C31,"Er","")</f>
      </c>
      <c r="R31" s="64">
        <f>IF(OR(G31&lt;I31,G31&lt;K31,G31&lt;M31),"Er","")</f>
      </c>
      <c r="S31" s="59">
        <f>IF(OR(I31&gt;G31,I31&lt;M31),"Er","")</f>
      </c>
      <c r="T31" s="64">
        <f>IF(K31&gt;G31,"Er","")</f>
      </c>
      <c r="U31" s="64">
        <f>IF(OR(M31&gt;K31,M31&gt;I31,M31&gt;G31),"Er","")</f>
      </c>
    </row>
    <row r="32" spans="2:21" ht="16.5" thickBot="1">
      <c r="B32" s="103" t="s">
        <v>130</v>
      </c>
      <c r="C32" s="737"/>
      <c r="D32" s="738"/>
      <c r="E32" s="737"/>
      <c r="F32" s="738"/>
      <c r="G32" s="737"/>
      <c r="H32" s="738"/>
      <c r="I32" s="737"/>
      <c r="J32" s="738"/>
      <c r="K32" s="737"/>
      <c r="L32" s="738"/>
      <c r="M32" s="737"/>
      <c r="N32" s="743"/>
      <c r="P32" s="64">
        <f>IF(C32&lt;E32,"Er","")</f>
      </c>
      <c r="Q32" s="64">
        <f>IF(E32&gt;C32,"Er","")</f>
      </c>
      <c r="R32" s="64">
        <f>IF(OR(G32&lt;I32,G32&lt;K32,G32&lt;M32),"Er","")</f>
      </c>
      <c r="S32" s="59">
        <f>IF(OR(I32&gt;G32,I32&lt;M32),"Er","")</f>
      </c>
      <c r="T32" s="64">
        <f>IF(K32&gt;G32,"Er","")</f>
      </c>
      <c r="U32" s="64">
        <f>IF(OR(M32&gt;K32,M32&gt;I32,M32&gt;G32),"Er","")</f>
      </c>
    </row>
    <row r="33" ht="17.25" customHeight="1"/>
  </sheetData>
  <sheetProtection/>
  <mergeCells count="108">
    <mergeCell ref="M22:N22"/>
    <mergeCell ref="K22:L22"/>
    <mergeCell ref="K24:L24"/>
    <mergeCell ref="M24:N24"/>
    <mergeCell ref="K23:L23"/>
    <mergeCell ref="C23:D23"/>
    <mergeCell ref="G22:H22"/>
    <mergeCell ref="C21:D21"/>
    <mergeCell ref="C24:D24"/>
    <mergeCell ref="E24:F24"/>
    <mergeCell ref="G24:H24"/>
    <mergeCell ref="G23:H23"/>
    <mergeCell ref="E22:F22"/>
    <mergeCell ref="G21:H21"/>
    <mergeCell ref="I6:N6"/>
    <mergeCell ref="I7:K7"/>
    <mergeCell ref="L7:N7"/>
    <mergeCell ref="K16:L16"/>
    <mergeCell ref="L11:N11"/>
    <mergeCell ref="L10:N10"/>
    <mergeCell ref="M14:N14"/>
    <mergeCell ref="M15:N15"/>
    <mergeCell ref="K14:L14"/>
    <mergeCell ref="I13:N13"/>
    <mergeCell ref="F16:H16"/>
    <mergeCell ref="E23:F23"/>
    <mergeCell ref="I22:J22"/>
    <mergeCell ref="L8:N8"/>
    <mergeCell ref="F15:H15"/>
    <mergeCell ref="G19:H20"/>
    <mergeCell ref="I11:K11"/>
    <mergeCell ref="K15:L15"/>
    <mergeCell ref="I10:K10"/>
    <mergeCell ref="I8:K8"/>
    <mergeCell ref="B18:B20"/>
    <mergeCell ref="I29:J29"/>
    <mergeCell ref="E27:F28"/>
    <mergeCell ref="I19:N19"/>
    <mergeCell ref="M20:N20"/>
    <mergeCell ref="E21:F21"/>
    <mergeCell ref="K21:L21"/>
    <mergeCell ref="K20:L20"/>
    <mergeCell ref="M28:N28"/>
    <mergeCell ref="K28:L28"/>
    <mergeCell ref="B11:E11"/>
    <mergeCell ref="B6:E7"/>
    <mergeCell ref="B26:B28"/>
    <mergeCell ref="C26:F26"/>
    <mergeCell ref="C27:D28"/>
    <mergeCell ref="B9:E9"/>
    <mergeCell ref="C19:D20"/>
    <mergeCell ref="C18:F18"/>
    <mergeCell ref="B15:E15"/>
    <mergeCell ref="B13:E14"/>
    <mergeCell ref="L9:N9"/>
    <mergeCell ref="G18:N18"/>
    <mergeCell ref="I21:J21"/>
    <mergeCell ref="F9:H9"/>
    <mergeCell ref="I9:K9"/>
    <mergeCell ref="F11:H11"/>
    <mergeCell ref="F13:H14"/>
    <mergeCell ref="I16:J16"/>
    <mergeCell ref="E19:F20"/>
    <mergeCell ref="I20:J20"/>
    <mergeCell ref="B1:F1"/>
    <mergeCell ref="B8:E8"/>
    <mergeCell ref="F10:H10"/>
    <mergeCell ref="B10:E10"/>
    <mergeCell ref="F8:H8"/>
    <mergeCell ref="F6:H7"/>
    <mergeCell ref="B3:C3"/>
    <mergeCell ref="D3:E3"/>
    <mergeCell ref="B16:E16"/>
    <mergeCell ref="M31:N31"/>
    <mergeCell ref="C30:D30"/>
    <mergeCell ref="E30:F30"/>
    <mergeCell ref="C31:D31"/>
    <mergeCell ref="E31:F31"/>
    <mergeCell ref="G31:H31"/>
    <mergeCell ref="K31:L31"/>
    <mergeCell ref="K30:L30"/>
    <mergeCell ref="C22:D22"/>
    <mergeCell ref="M16:N16"/>
    <mergeCell ref="I28:J28"/>
    <mergeCell ref="M30:N30"/>
    <mergeCell ref="I14:J14"/>
    <mergeCell ref="M21:N21"/>
    <mergeCell ref="I15:J15"/>
    <mergeCell ref="M23:N23"/>
    <mergeCell ref="I27:N27"/>
    <mergeCell ref="I23:J23"/>
    <mergeCell ref="I24:J24"/>
    <mergeCell ref="C29:D29"/>
    <mergeCell ref="E29:F29"/>
    <mergeCell ref="K29:L29"/>
    <mergeCell ref="G26:N26"/>
    <mergeCell ref="G27:H28"/>
    <mergeCell ref="G29:H29"/>
    <mergeCell ref="M29:N29"/>
    <mergeCell ref="I31:J31"/>
    <mergeCell ref="G30:H30"/>
    <mergeCell ref="I30:J30"/>
    <mergeCell ref="M32:N32"/>
    <mergeCell ref="K32:L32"/>
    <mergeCell ref="C32:D32"/>
    <mergeCell ref="E32:F32"/>
    <mergeCell ref="G32:H32"/>
    <mergeCell ref="I32:J32"/>
  </mergeCells>
  <dataValidations count="6">
    <dataValidation allowBlank="1" showInputMessage="1" showErrorMessage="1" errorTitle="Lçi nhËp d÷ liÖu" error="ChØ nhËp d÷ liÖu kiÓu sè, kh«ng nhËp ch÷." sqref="F8:N8 C21:N21 C29:N29"/>
    <dataValidation type="whole" allowBlank="1" showErrorMessage="1" errorTitle="Lỗi nhập dữ liệu" error="Chỉ nhập số tối đa 1000" sqref="G30:N32 G22:N24">
      <formula1>0</formula1>
      <formula2>1000</formula2>
    </dataValidation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D3:E3">
      <formula1>1</formula1>
      <formula2>20</formula2>
    </dataValidation>
    <dataValidation type="whole" allowBlank="1" showErrorMessage="1" errorTitle="Lỗi nhập dữ liệu" error="Chỉ nhập số tối đa 200" sqref="F9:N11">
      <formula1>0</formula1>
      <formula2>200</formula2>
    </dataValidation>
    <dataValidation type="whole" allowBlank="1" showErrorMessage="1" errorTitle="Lỗi nhập dữ liệu" error="Chỉ nhập số tối đa 300" sqref="F15:N16">
      <formula1>0</formula1>
      <formula2>300</formula2>
    </dataValidation>
    <dataValidation type="whole" allowBlank="1" showErrorMessage="1" errorTitle="Lỗi nhập dữ liệu" error="Chỉ nhập số tối đa 30." sqref="C30:F32 C22:F24">
      <formula1>0</formula1>
      <formula2>30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0" r:id="rId1"/>
  <headerFooter alignWithMargins="0">
    <oddFooter>&amp;L&amp;"Times New Roman,Regular"&amp;10Phiên bản 4.0.1&amp;C&amp;"Times New Roman,Regular"&amp;10Đầu năm&amp;R&amp;"Times New Roman,Regular"&amp;10&amp;A.&amp;P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Z52"/>
  <sheetViews>
    <sheetView showGridLines="0" workbookViewId="0" topLeftCell="A1">
      <selection activeCell="N6" sqref="N6:P6"/>
    </sheetView>
  </sheetViews>
  <sheetFormatPr defaultColWidth="8.796875" defaultRowHeight="15"/>
  <cols>
    <col min="1" max="1" width="1.59765625" style="37" customWidth="1"/>
    <col min="2" max="3" width="4.59765625" style="37" customWidth="1"/>
    <col min="4" max="4" width="7.09765625" style="37" customWidth="1"/>
    <col min="5" max="5" width="4.59765625" style="37" customWidth="1"/>
    <col min="6" max="6" width="6.19921875" style="37" customWidth="1"/>
    <col min="7" max="12" width="4.59765625" style="37" customWidth="1"/>
    <col min="13" max="13" width="8.09765625" style="37" customWidth="1"/>
    <col min="14" max="16" width="4.59765625" style="37" customWidth="1"/>
    <col min="17" max="17" width="7" style="37" customWidth="1"/>
    <col min="18" max="22" width="9" style="37" customWidth="1"/>
    <col min="23" max="24" width="9" style="37" hidden="1" customWidth="1"/>
    <col min="25" max="25" width="19.09765625" style="37" hidden="1" customWidth="1"/>
    <col min="26" max="26" width="8.09765625" style="37" hidden="1" customWidth="1"/>
    <col min="27" max="16384" width="9" style="37" customWidth="1"/>
  </cols>
  <sheetData>
    <row r="1" spans="14:17" ht="15.75">
      <c r="N1" s="565" t="s">
        <v>314</v>
      </c>
      <c r="O1" s="565"/>
      <c r="P1" s="565"/>
      <c r="Q1" s="565"/>
    </row>
    <row r="2" spans="2:17" ht="24" customHeight="1">
      <c r="B2" s="505" t="s">
        <v>22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</row>
    <row r="3" spans="2:17" ht="17.25" customHeight="1">
      <c r="B3" s="506" t="s">
        <v>21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3:26" ht="19.5" customHeight="1">
      <c r="C4" s="38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X4" s="37" t="s">
        <v>312</v>
      </c>
      <c r="Z4" s="49" t="s">
        <v>313</v>
      </c>
    </row>
    <row r="5" spans="3:26" ht="15.75">
      <c r="C5" s="39"/>
      <c r="D5" s="40"/>
      <c r="E5" s="41"/>
      <c r="F5" s="41"/>
      <c r="G5" s="41"/>
      <c r="H5" s="42"/>
      <c r="X5" s="37" t="e">
        <f>LOOKUP(Z5,{1,2,3,4},{"4","40","41","42"})</f>
        <v>#N/A</v>
      </c>
      <c r="Y5" s="43" t="s">
        <v>105</v>
      </c>
      <c r="Z5" s="3">
        <v>0</v>
      </c>
    </row>
    <row r="6" spans="2:26" ht="18.75">
      <c r="B6" s="44"/>
      <c r="C6" s="508" t="s">
        <v>23</v>
      </c>
      <c r="D6" s="509"/>
      <c r="E6" s="509"/>
      <c r="F6" s="569"/>
      <c r="G6" s="569"/>
      <c r="H6" s="569"/>
      <c r="I6" s="45"/>
      <c r="J6" s="45"/>
      <c r="K6" s="516" t="s">
        <v>24</v>
      </c>
      <c r="L6" s="517"/>
      <c r="M6" s="517"/>
      <c r="N6" s="570"/>
      <c r="O6" s="570"/>
      <c r="P6" s="570"/>
      <c r="X6" s="37">
        <f>IF(Z6,8,"")</f>
      </c>
      <c r="Y6" s="43" t="s">
        <v>323</v>
      </c>
      <c r="Z6" s="3" t="b">
        <v>0</v>
      </c>
    </row>
    <row r="7" spans="24:26" ht="15.75">
      <c r="X7" s="37">
        <f>IF(Z7,15,"")</f>
      </c>
      <c r="Y7" s="43" t="s">
        <v>324</v>
      </c>
      <c r="Z7" s="3" t="b">
        <v>0</v>
      </c>
    </row>
    <row r="8" spans="2:26" s="46" customFormat="1" ht="21" customHeight="1">
      <c r="B8" s="499" t="s">
        <v>166</v>
      </c>
      <c r="C8" s="499"/>
      <c r="D8" s="499"/>
      <c r="E8" s="499"/>
      <c r="F8" s="499"/>
      <c r="G8" s="499"/>
      <c r="H8" s="499"/>
      <c r="I8" s="499"/>
      <c r="X8" s="37">
        <f>IF(Z8,7,"")</f>
      </c>
      <c r="Y8" s="43" t="s">
        <v>205</v>
      </c>
      <c r="Z8" s="3" t="b">
        <v>0</v>
      </c>
    </row>
    <row r="9" spans="2:26" ht="4.5" customHeight="1">
      <c r="B9" s="47"/>
      <c r="Y9" s="48"/>
      <c r="Z9" s="58"/>
    </row>
    <row r="10" spans="2:26" ht="16.5">
      <c r="B10" s="494" t="s">
        <v>25</v>
      </c>
      <c r="C10" s="486"/>
      <c r="D10" s="487"/>
      <c r="E10" s="493"/>
      <c r="F10" s="493"/>
      <c r="G10" s="493"/>
      <c r="H10" s="493"/>
      <c r="I10" s="493"/>
      <c r="J10" s="493"/>
      <c r="K10" s="494" t="s">
        <v>26</v>
      </c>
      <c r="L10" s="486"/>
      <c r="M10" s="487"/>
      <c r="N10" s="493"/>
      <c r="O10" s="493"/>
      <c r="P10" s="493"/>
      <c r="Q10" s="493"/>
      <c r="X10" s="37">
        <f>IF(Z10,12,"")</f>
      </c>
      <c r="Y10" s="43" t="s">
        <v>206</v>
      </c>
      <c r="Z10" s="3" t="b">
        <v>0</v>
      </c>
    </row>
    <row r="11" spans="2:26" ht="16.5">
      <c r="B11" s="489" t="s">
        <v>27</v>
      </c>
      <c r="C11" s="490"/>
      <c r="D11" s="491"/>
      <c r="E11" s="492"/>
      <c r="F11" s="492"/>
      <c r="G11" s="492"/>
      <c r="H11" s="492"/>
      <c r="I11" s="492"/>
      <c r="J11" s="492"/>
      <c r="K11" s="488" t="s">
        <v>31</v>
      </c>
      <c r="L11" s="485"/>
      <c r="M11" s="484"/>
      <c r="N11" s="504"/>
      <c r="O11" s="504"/>
      <c r="P11" s="504"/>
      <c r="Q11" s="504"/>
      <c r="X11" s="37">
        <f>IF(Z11,9,"")</f>
      </c>
      <c r="Y11" s="43" t="s">
        <v>207</v>
      </c>
      <c r="Z11" s="3" t="b">
        <v>0</v>
      </c>
    </row>
    <row r="12" spans="2:26" ht="16.5">
      <c r="B12" s="489" t="s">
        <v>28</v>
      </c>
      <c r="C12" s="490"/>
      <c r="D12" s="491"/>
      <c r="E12" s="518"/>
      <c r="F12" s="519"/>
      <c r="G12" s="519"/>
      <c r="H12" s="519"/>
      <c r="I12" s="519"/>
      <c r="J12" s="520"/>
      <c r="K12" s="488" t="s">
        <v>0</v>
      </c>
      <c r="L12" s="485"/>
      <c r="M12" s="484"/>
      <c r="N12" s="504"/>
      <c r="O12" s="504"/>
      <c r="P12" s="504"/>
      <c r="Q12" s="504"/>
      <c r="X12" s="37">
        <f>IF(Z12,13,"")</f>
      </c>
      <c r="Y12" s="43" t="s">
        <v>325</v>
      </c>
      <c r="Z12" s="3" t="b">
        <v>0</v>
      </c>
    </row>
    <row r="13" spans="2:26" ht="16.5">
      <c r="B13" s="552" t="s">
        <v>32</v>
      </c>
      <c r="C13" s="553"/>
      <c r="D13" s="554"/>
      <c r="E13" s="546"/>
      <c r="F13" s="547"/>
      <c r="G13" s="547"/>
      <c r="H13" s="547"/>
      <c r="I13" s="547"/>
      <c r="J13" s="548"/>
      <c r="K13" s="488" t="s">
        <v>1</v>
      </c>
      <c r="L13" s="485"/>
      <c r="M13" s="484"/>
      <c r="N13" s="504"/>
      <c r="O13" s="504"/>
      <c r="P13" s="504"/>
      <c r="Q13" s="504"/>
      <c r="X13" s="37">
        <f>IF(Z13,13,"")</f>
      </c>
      <c r="Y13" s="43" t="s">
        <v>212</v>
      </c>
      <c r="Z13" s="3" t="b">
        <v>0</v>
      </c>
    </row>
    <row r="14" spans="2:26" ht="16.5">
      <c r="B14" s="267"/>
      <c r="C14" s="268"/>
      <c r="D14" s="269"/>
      <c r="E14" s="549"/>
      <c r="F14" s="550"/>
      <c r="G14" s="550"/>
      <c r="H14" s="550"/>
      <c r="I14" s="550"/>
      <c r="J14" s="551"/>
      <c r="K14" s="488" t="s">
        <v>2</v>
      </c>
      <c r="L14" s="485"/>
      <c r="M14" s="484"/>
      <c r="N14" s="504"/>
      <c r="O14" s="504"/>
      <c r="P14" s="504"/>
      <c r="Q14" s="504"/>
      <c r="Y14" s="43" t="s">
        <v>177</v>
      </c>
      <c r="Z14" s="49"/>
    </row>
    <row r="15" spans="1:26" ht="18.75">
      <c r="A15" s="42"/>
      <c r="B15" s="537" t="s">
        <v>29</v>
      </c>
      <c r="C15" s="538"/>
      <c r="D15" s="539"/>
      <c r="E15" s="572"/>
      <c r="F15" s="573"/>
      <c r="G15" s="573"/>
      <c r="H15" s="573"/>
      <c r="I15" s="573"/>
      <c r="J15" s="574"/>
      <c r="K15" s="540" t="s">
        <v>165</v>
      </c>
      <c r="L15" s="541"/>
      <c r="M15" s="542"/>
      <c r="N15" s="575"/>
      <c r="O15" s="576"/>
      <c r="P15" s="576"/>
      <c r="Q15" s="577"/>
      <c r="X15" s="37">
        <f>IF(Y15=E14,Z15,"")</f>
      </c>
      <c r="Y15" s="43" t="s">
        <v>178</v>
      </c>
      <c r="Z15" s="49">
        <v>1</v>
      </c>
    </row>
    <row r="16" spans="2:26" s="50" customFormat="1" ht="15.75">
      <c r="B16" s="51" t="s">
        <v>134</v>
      </c>
      <c r="X16" s="37">
        <f>IF(Y16=E14,Z16,"")</f>
      </c>
      <c r="Y16" s="43" t="s">
        <v>179</v>
      </c>
      <c r="Z16" s="49">
        <v>2</v>
      </c>
    </row>
    <row r="17" spans="2:26" s="50" customFormat="1" ht="15.75">
      <c r="B17" s="51" t="s">
        <v>30</v>
      </c>
      <c r="C17" s="52"/>
      <c r="Y17" s="43"/>
      <c r="Z17" s="3"/>
    </row>
    <row r="18" spans="25:26" ht="15.75">
      <c r="Y18" s="53" t="s">
        <v>5</v>
      </c>
      <c r="Z18" s="49"/>
    </row>
    <row r="19" spans="5:26" ht="15.75">
      <c r="E19" s="54" t="s">
        <v>106</v>
      </c>
      <c r="G19" s="571"/>
      <c r="H19" s="525"/>
      <c r="Y19" s="53" t="s">
        <v>6</v>
      </c>
      <c r="Z19" s="49"/>
    </row>
    <row r="20" ht="15.75">
      <c r="Y20" s="53" t="s">
        <v>7</v>
      </c>
    </row>
    <row r="21" ht="15.75">
      <c r="Y21" s="53" t="s">
        <v>8</v>
      </c>
    </row>
    <row r="22" ht="15.75">
      <c r="Y22" s="53" t="s">
        <v>9</v>
      </c>
    </row>
    <row r="23" spans="2:25" ht="15.75">
      <c r="B23" s="47"/>
      <c r="Y23" s="53" t="s">
        <v>10</v>
      </c>
    </row>
    <row r="24" ht="15.75">
      <c r="Y24" s="53" t="s">
        <v>11</v>
      </c>
    </row>
    <row r="25" spans="2:26" s="46" customFormat="1" ht="18" customHeight="1">
      <c r="B25" s="55" t="s">
        <v>3</v>
      </c>
      <c r="C25" s="531" t="s">
        <v>195</v>
      </c>
      <c r="D25" s="532"/>
      <c r="E25" s="532"/>
      <c r="F25" s="532"/>
      <c r="G25" s="533"/>
      <c r="H25" s="531" t="s">
        <v>33</v>
      </c>
      <c r="I25" s="533"/>
      <c r="J25" s="531" t="s">
        <v>34</v>
      </c>
      <c r="K25" s="533"/>
      <c r="L25" s="531" t="s">
        <v>36</v>
      </c>
      <c r="M25" s="532"/>
      <c r="N25" s="532"/>
      <c r="O25" s="532"/>
      <c r="P25" s="532"/>
      <c r="Q25" s="533"/>
      <c r="Y25" s="53" t="s">
        <v>12</v>
      </c>
      <c r="Z25" s="37"/>
    </row>
    <row r="26" spans="2:25" ht="15.75">
      <c r="B26" s="20">
        <f>IF(N15&gt;0,1,"")</f>
      </c>
      <c r="C26" s="534"/>
      <c r="D26" s="535"/>
      <c r="E26" s="535"/>
      <c r="F26" s="535"/>
      <c r="G26" s="536"/>
      <c r="H26" s="526"/>
      <c r="I26" s="527"/>
      <c r="J26" s="526"/>
      <c r="K26" s="527"/>
      <c r="L26" s="528"/>
      <c r="M26" s="529"/>
      <c r="N26" s="529"/>
      <c r="O26" s="529"/>
      <c r="P26" s="529"/>
      <c r="Q26" s="530"/>
      <c r="Y26" s="53" t="s">
        <v>13</v>
      </c>
    </row>
    <row r="27" spans="2:25" ht="15.75">
      <c r="B27" s="21">
        <f>IF(N15&gt;1,2,"")</f>
      </c>
      <c r="C27" s="501"/>
      <c r="D27" s="495"/>
      <c r="E27" s="495"/>
      <c r="F27" s="495"/>
      <c r="G27" s="496"/>
      <c r="H27" s="497"/>
      <c r="I27" s="498"/>
      <c r="J27" s="497"/>
      <c r="K27" s="498"/>
      <c r="L27" s="502"/>
      <c r="M27" s="503"/>
      <c r="N27" s="503"/>
      <c r="O27" s="503"/>
      <c r="P27" s="503"/>
      <c r="Q27" s="500"/>
      <c r="Y27" s="53" t="s">
        <v>14</v>
      </c>
    </row>
    <row r="28" spans="2:25" ht="15.75">
      <c r="B28" s="21">
        <f>IF(N15&gt;2,3,"")</f>
      </c>
      <c r="C28" s="501"/>
      <c r="D28" s="495"/>
      <c r="E28" s="495"/>
      <c r="F28" s="495"/>
      <c r="G28" s="496"/>
      <c r="H28" s="497"/>
      <c r="I28" s="498"/>
      <c r="J28" s="497"/>
      <c r="K28" s="498"/>
      <c r="L28" s="502"/>
      <c r="M28" s="503"/>
      <c r="N28" s="503"/>
      <c r="O28" s="503"/>
      <c r="P28" s="503"/>
      <c r="Q28" s="500"/>
      <c r="Y28" s="53" t="s">
        <v>15</v>
      </c>
    </row>
    <row r="29" spans="2:25" ht="15.75">
      <c r="B29" s="21">
        <f>IF(N15&gt;3,4,"")</f>
      </c>
      <c r="C29" s="501"/>
      <c r="D29" s="495"/>
      <c r="E29" s="495"/>
      <c r="F29" s="495"/>
      <c r="G29" s="496"/>
      <c r="H29" s="497"/>
      <c r="I29" s="498"/>
      <c r="J29" s="497"/>
      <c r="K29" s="498"/>
      <c r="L29" s="502"/>
      <c r="M29" s="503"/>
      <c r="N29" s="503"/>
      <c r="O29" s="503"/>
      <c r="P29" s="503"/>
      <c r="Q29" s="500"/>
      <c r="Y29" s="53" t="s">
        <v>16</v>
      </c>
    </row>
    <row r="30" spans="2:25" ht="15.75">
      <c r="B30" s="21">
        <f>IF(N15&gt;4,5,"")</f>
      </c>
      <c r="C30" s="501"/>
      <c r="D30" s="495"/>
      <c r="E30" s="495"/>
      <c r="F30" s="495"/>
      <c r="G30" s="496"/>
      <c r="H30" s="497"/>
      <c r="I30" s="498"/>
      <c r="J30" s="497"/>
      <c r="K30" s="498"/>
      <c r="L30" s="502"/>
      <c r="M30" s="503"/>
      <c r="N30" s="503"/>
      <c r="O30" s="503"/>
      <c r="P30" s="503"/>
      <c r="Q30" s="500"/>
      <c r="Y30" s="53" t="s">
        <v>17</v>
      </c>
    </row>
    <row r="31" spans="2:25" ht="15.75">
      <c r="B31" s="21">
        <f>IF(N15&gt;5,6,"")</f>
      </c>
      <c r="C31" s="501"/>
      <c r="D31" s="495"/>
      <c r="E31" s="495"/>
      <c r="F31" s="495"/>
      <c r="G31" s="496"/>
      <c r="H31" s="497"/>
      <c r="I31" s="498"/>
      <c r="J31" s="497"/>
      <c r="K31" s="498"/>
      <c r="L31" s="502"/>
      <c r="M31" s="503"/>
      <c r="N31" s="503"/>
      <c r="O31" s="503"/>
      <c r="P31" s="503"/>
      <c r="Q31" s="500"/>
      <c r="Y31" s="53" t="s">
        <v>18</v>
      </c>
    </row>
    <row r="32" spans="2:25" ht="15.75">
      <c r="B32" s="21">
        <f>IF(N15&gt;6,7,"")</f>
      </c>
      <c r="C32" s="501"/>
      <c r="D32" s="495"/>
      <c r="E32" s="495"/>
      <c r="F32" s="495"/>
      <c r="G32" s="496"/>
      <c r="H32" s="497"/>
      <c r="I32" s="498"/>
      <c r="J32" s="497"/>
      <c r="K32" s="498"/>
      <c r="L32" s="502"/>
      <c r="M32" s="503"/>
      <c r="N32" s="503"/>
      <c r="O32" s="503"/>
      <c r="P32" s="503"/>
      <c r="Q32" s="500"/>
      <c r="Y32" s="53" t="s">
        <v>19</v>
      </c>
    </row>
    <row r="33" spans="2:25" ht="15.75">
      <c r="B33" s="21">
        <f>IF(N15&gt;7,8,"")</f>
      </c>
      <c r="C33" s="501"/>
      <c r="D33" s="495"/>
      <c r="E33" s="495"/>
      <c r="F33" s="495"/>
      <c r="G33" s="496"/>
      <c r="H33" s="497"/>
      <c r="I33" s="498"/>
      <c r="J33" s="497"/>
      <c r="K33" s="498"/>
      <c r="L33" s="502"/>
      <c r="M33" s="503"/>
      <c r="N33" s="503"/>
      <c r="O33" s="503"/>
      <c r="P33" s="503"/>
      <c r="Q33" s="500"/>
      <c r="Y33" s="53" t="s">
        <v>20</v>
      </c>
    </row>
    <row r="34" spans="2:17" ht="15.75">
      <c r="B34" s="21">
        <f>IF(N15&gt;8,9,"")</f>
      </c>
      <c r="C34" s="501"/>
      <c r="D34" s="495"/>
      <c r="E34" s="495"/>
      <c r="F34" s="495"/>
      <c r="G34" s="496"/>
      <c r="H34" s="497"/>
      <c r="I34" s="498"/>
      <c r="J34" s="497"/>
      <c r="K34" s="498"/>
      <c r="L34" s="502"/>
      <c r="M34" s="503"/>
      <c r="N34" s="503"/>
      <c r="O34" s="503"/>
      <c r="P34" s="503"/>
      <c r="Q34" s="500"/>
    </row>
    <row r="35" spans="2:17" ht="15.75">
      <c r="B35" s="21">
        <f>IF(N15&gt;9,10,"")</f>
      </c>
      <c r="C35" s="501"/>
      <c r="D35" s="495"/>
      <c r="E35" s="495"/>
      <c r="F35" s="495"/>
      <c r="G35" s="496"/>
      <c r="H35" s="497"/>
      <c r="I35" s="498"/>
      <c r="J35" s="497"/>
      <c r="K35" s="498"/>
      <c r="L35" s="502"/>
      <c r="M35" s="503"/>
      <c r="N35" s="503"/>
      <c r="O35" s="503"/>
      <c r="P35" s="503"/>
      <c r="Q35" s="500"/>
    </row>
    <row r="36" spans="2:17" ht="15.75">
      <c r="B36" s="21">
        <f>IF(N15&gt;10,11,"")</f>
      </c>
      <c r="C36" s="501"/>
      <c r="D36" s="495"/>
      <c r="E36" s="495"/>
      <c r="F36" s="495"/>
      <c r="G36" s="496"/>
      <c r="H36" s="497"/>
      <c r="I36" s="498"/>
      <c r="J36" s="497"/>
      <c r="K36" s="498"/>
      <c r="L36" s="502"/>
      <c r="M36" s="503"/>
      <c r="N36" s="503"/>
      <c r="O36" s="503"/>
      <c r="P36" s="503"/>
      <c r="Q36" s="500"/>
    </row>
    <row r="37" spans="2:17" ht="15.75">
      <c r="B37" s="21">
        <f>IF(N15&gt;11,12,"")</f>
      </c>
      <c r="C37" s="501"/>
      <c r="D37" s="495"/>
      <c r="E37" s="495"/>
      <c r="F37" s="495"/>
      <c r="G37" s="496"/>
      <c r="H37" s="497"/>
      <c r="I37" s="498"/>
      <c r="J37" s="497"/>
      <c r="K37" s="498"/>
      <c r="L37" s="502"/>
      <c r="M37" s="503"/>
      <c r="N37" s="503"/>
      <c r="O37" s="503"/>
      <c r="P37" s="503"/>
      <c r="Q37" s="500"/>
    </row>
    <row r="38" spans="2:17" ht="15.75">
      <c r="B38" s="21">
        <f>IF(N15&gt;12,13,"")</f>
      </c>
      <c r="C38" s="501"/>
      <c r="D38" s="495"/>
      <c r="E38" s="495"/>
      <c r="F38" s="495"/>
      <c r="G38" s="496"/>
      <c r="H38" s="497"/>
      <c r="I38" s="498"/>
      <c r="J38" s="497"/>
      <c r="K38" s="498"/>
      <c r="L38" s="502"/>
      <c r="M38" s="503"/>
      <c r="N38" s="503"/>
      <c r="O38" s="503"/>
      <c r="P38" s="503"/>
      <c r="Q38" s="500"/>
    </row>
    <row r="39" spans="2:17" ht="15.75">
      <c r="B39" s="21">
        <f>IF(N15&gt;13,14,"")</f>
      </c>
      <c r="C39" s="501"/>
      <c r="D39" s="495"/>
      <c r="E39" s="495"/>
      <c r="F39" s="495"/>
      <c r="G39" s="496"/>
      <c r="H39" s="497"/>
      <c r="I39" s="498"/>
      <c r="J39" s="497"/>
      <c r="K39" s="498"/>
      <c r="L39" s="502"/>
      <c r="M39" s="503"/>
      <c r="N39" s="503"/>
      <c r="O39" s="503"/>
      <c r="P39" s="503"/>
      <c r="Q39" s="500"/>
    </row>
    <row r="40" spans="2:17" ht="15.75">
      <c r="B40" s="21">
        <f>IF(N15&gt;14,15,"")</f>
      </c>
      <c r="C40" s="501"/>
      <c r="D40" s="495"/>
      <c r="E40" s="495"/>
      <c r="F40" s="495"/>
      <c r="G40" s="496"/>
      <c r="H40" s="497"/>
      <c r="I40" s="498"/>
      <c r="J40" s="497"/>
      <c r="K40" s="498"/>
      <c r="L40" s="502"/>
      <c r="M40" s="503"/>
      <c r="N40" s="503"/>
      <c r="O40" s="503"/>
      <c r="P40" s="503"/>
      <c r="Q40" s="500"/>
    </row>
    <row r="41" spans="2:17" ht="15.75">
      <c r="B41" s="21">
        <f>IF(N15&gt;15,16,"")</f>
      </c>
      <c r="C41" s="501"/>
      <c r="D41" s="495"/>
      <c r="E41" s="495"/>
      <c r="F41" s="495"/>
      <c r="G41" s="496"/>
      <c r="H41" s="497"/>
      <c r="I41" s="498"/>
      <c r="J41" s="497"/>
      <c r="K41" s="498"/>
      <c r="L41" s="502"/>
      <c r="M41" s="503"/>
      <c r="N41" s="503"/>
      <c r="O41" s="503"/>
      <c r="P41" s="503"/>
      <c r="Q41" s="500"/>
    </row>
    <row r="42" spans="2:17" ht="15.75">
      <c r="B42" s="21">
        <f>IF(N15&gt;16,17,"")</f>
      </c>
      <c r="C42" s="501"/>
      <c r="D42" s="495"/>
      <c r="E42" s="495"/>
      <c r="F42" s="495"/>
      <c r="G42" s="496"/>
      <c r="H42" s="497"/>
      <c r="I42" s="498"/>
      <c r="J42" s="497"/>
      <c r="K42" s="498"/>
      <c r="L42" s="502"/>
      <c r="M42" s="503"/>
      <c r="N42" s="503"/>
      <c r="O42" s="503"/>
      <c r="P42" s="503"/>
      <c r="Q42" s="500"/>
    </row>
    <row r="43" spans="2:17" ht="15.75">
      <c r="B43" s="21">
        <f>IF(N15&gt;17,18,"")</f>
      </c>
      <c r="C43" s="501"/>
      <c r="D43" s="495"/>
      <c r="E43" s="495"/>
      <c r="F43" s="495"/>
      <c r="G43" s="496"/>
      <c r="H43" s="497"/>
      <c r="I43" s="498"/>
      <c r="J43" s="497"/>
      <c r="K43" s="498"/>
      <c r="L43" s="502"/>
      <c r="M43" s="503"/>
      <c r="N43" s="503"/>
      <c r="O43" s="503"/>
      <c r="P43" s="503"/>
      <c r="Q43" s="500"/>
    </row>
    <row r="44" spans="2:17" ht="15.75">
      <c r="B44" s="21">
        <f>IF(N15&gt;18,19,"")</f>
      </c>
      <c r="C44" s="501"/>
      <c r="D44" s="495"/>
      <c r="E44" s="495"/>
      <c r="F44" s="495"/>
      <c r="G44" s="496"/>
      <c r="H44" s="497"/>
      <c r="I44" s="498"/>
      <c r="J44" s="497"/>
      <c r="K44" s="498"/>
      <c r="L44" s="502"/>
      <c r="M44" s="503"/>
      <c r="N44" s="503"/>
      <c r="O44" s="503"/>
      <c r="P44" s="503"/>
      <c r="Q44" s="500"/>
    </row>
    <row r="45" spans="2:17" ht="15.75">
      <c r="B45" s="22">
        <f>IF(N15&gt;19,20,"")</f>
      </c>
      <c r="C45" s="560"/>
      <c r="D45" s="561"/>
      <c r="E45" s="561"/>
      <c r="F45" s="561"/>
      <c r="G45" s="562"/>
      <c r="H45" s="563"/>
      <c r="I45" s="564"/>
      <c r="J45" s="563"/>
      <c r="K45" s="564"/>
      <c r="L45" s="556"/>
      <c r="M45" s="557"/>
      <c r="N45" s="557"/>
      <c r="O45" s="557"/>
      <c r="P45" s="557"/>
      <c r="Q45" s="558"/>
    </row>
    <row r="46" spans="13:17" ht="15.75">
      <c r="M46" s="568" t="s">
        <v>37</v>
      </c>
      <c r="N46" s="568"/>
      <c r="O46" s="568"/>
      <c r="P46" s="568"/>
      <c r="Q46" s="568"/>
    </row>
    <row r="47" spans="2:17" ht="15.75">
      <c r="B47" s="559" t="s">
        <v>51</v>
      </c>
      <c r="C47" s="559"/>
      <c r="D47" s="559"/>
      <c r="E47" s="559"/>
      <c r="F47" s="56"/>
      <c r="M47" s="555" t="s">
        <v>35</v>
      </c>
      <c r="N47" s="555"/>
      <c r="O47" s="555"/>
      <c r="P47" s="555"/>
      <c r="Q47" s="555"/>
    </row>
    <row r="48" spans="2:17" ht="15.75">
      <c r="B48" s="566"/>
      <c r="C48" s="566"/>
      <c r="D48" s="566"/>
      <c r="E48" s="566"/>
      <c r="F48" s="57"/>
      <c r="M48" s="567" t="s">
        <v>103</v>
      </c>
      <c r="N48" s="567"/>
      <c r="O48" s="567"/>
      <c r="P48" s="567"/>
      <c r="Q48" s="567"/>
    </row>
    <row r="51" ht="15.75">
      <c r="B51" s="47"/>
    </row>
    <row r="52" ht="15.75">
      <c r="G52" s="47"/>
    </row>
  </sheetData>
  <sheetProtection/>
  <protectedRanges>
    <protectedRange sqref="N15:Q15" name="Range1"/>
    <protectedRange sqref="C26:G45 L26:Q45" name="Range1_1"/>
    <protectedRange sqref="H26:I45" name="Range1_1_1"/>
    <protectedRange sqref="J26:K45" name="Range1_1_2"/>
  </protectedRanges>
  <mergeCells count="121">
    <mergeCell ref="M46:Q46"/>
    <mergeCell ref="B47:E47"/>
    <mergeCell ref="M47:Q47"/>
    <mergeCell ref="B48:E48"/>
    <mergeCell ref="M48:Q48"/>
    <mergeCell ref="C44:G44"/>
    <mergeCell ref="H44:I44"/>
    <mergeCell ref="J44:K44"/>
    <mergeCell ref="L44:Q44"/>
    <mergeCell ref="C45:G45"/>
    <mergeCell ref="H45:I45"/>
    <mergeCell ref="J45:K45"/>
    <mergeCell ref="L45:Q45"/>
    <mergeCell ref="C42:G42"/>
    <mergeCell ref="H42:I42"/>
    <mergeCell ref="J42:K42"/>
    <mergeCell ref="L42:Q42"/>
    <mergeCell ref="C43:G43"/>
    <mergeCell ref="H43:I43"/>
    <mergeCell ref="J43:K43"/>
    <mergeCell ref="L43:Q43"/>
    <mergeCell ref="C40:G40"/>
    <mergeCell ref="H40:I40"/>
    <mergeCell ref="J40:K40"/>
    <mergeCell ref="L40:Q40"/>
    <mergeCell ref="C41:G41"/>
    <mergeCell ref="H41:I41"/>
    <mergeCell ref="J41:K41"/>
    <mergeCell ref="L41:Q41"/>
    <mergeCell ref="C38:G38"/>
    <mergeCell ref="H38:I38"/>
    <mergeCell ref="J38:K38"/>
    <mergeCell ref="L38:Q38"/>
    <mergeCell ref="C39:G39"/>
    <mergeCell ref="H39:I39"/>
    <mergeCell ref="J39:K39"/>
    <mergeCell ref="L39:Q39"/>
    <mergeCell ref="C36:G36"/>
    <mergeCell ref="H36:I36"/>
    <mergeCell ref="J36:K36"/>
    <mergeCell ref="L36:Q36"/>
    <mergeCell ref="C37:G37"/>
    <mergeCell ref="H37:I37"/>
    <mergeCell ref="J37:K37"/>
    <mergeCell ref="L37:Q37"/>
    <mergeCell ref="C34:G34"/>
    <mergeCell ref="H34:I34"/>
    <mergeCell ref="J34:K34"/>
    <mergeCell ref="L34:Q34"/>
    <mergeCell ref="C35:G35"/>
    <mergeCell ref="H35:I35"/>
    <mergeCell ref="J35:K35"/>
    <mergeCell ref="L35:Q35"/>
    <mergeCell ref="C32:G32"/>
    <mergeCell ref="H32:I32"/>
    <mergeCell ref="J32:K32"/>
    <mergeCell ref="L32:Q32"/>
    <mergeCell ref="C33:G33"/>
    <mergeCell ref="H33:I33"/>
    <mergeCell ref="J33:K33"/>
    <mergeCell ref="L33:Q33"/>
    <mergeCell ref="C30:G30"/>
    <mergeCell ref="H30:I30"/>
    <mergeCell ref="J30:K30"/>
    <mergeCell ref="L30:Q30"/>
    <mergeCell ref="C31:G31"/>
    <mergeCell ref="H31:I31"/>
    <mergeCell ref="J31:K31"/>
    <mergeCell ref="L31:Q31"/>
    <mergeCell ref="C28:G28"/>
    <mergeCell ref="H28:I28"/>
    <mergeCell ref="J28:K28"/>
    <mergeCell ref="L28:Q28"/>
    <mergeCell ref="C29:G29"/>
    <mergeCell ref="H29:I29"/>
    <mergeCell ref="J29:K29"/>
    <mergeCell ref="L29:Q29"/>
    <mergeCell ref="C26:G26"/>
    <mergeCell ref="H26:I26"/>
    <mergeCell ref="J26:K26"/>
    <mergeCell ref="L26:Q26"/>
    <mergeCell ref="C27:G27"/>
    <mergeCell ref="H27:I27"/>
    <mergeCell ref="J27:K27"/>
    <mergeCell ref="L27:Q27"/>
    <mergeCell ref="B15:D15"/>
    <mergeCell ref="E15:J15"/>
    <mergeCell ref="K15:M15"/>
    <mergeCell ref="N15:Q15"/>
    <mergeCell ref="G19:H19"/>
    <mergeCell ref="C25:G25"/>
    <mergeCell ref="H25:I25"/>
    <mergeCell ref="J25:K25"/>
    <mergeCell ref="L25:Q25"/>
    <mergeCell ref="B12:D12"/>
    <mergeCell ref="E12:J12"/>
    <mergeCell ref="K12:M12"/>
    <mergeCell ref="N12:Q12"/>
    <mergeCell ref="B13:D13"/>
    <mergeCell ref="E13:J14"/>
    <mergeCell ref="K13:M13"/>
    <mergeCell ref="N13:Q13"/>
    <mergeCell ref="K14:M14"/>
    <mergeCell ref="N14:Q14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N1:Q1"/>
    <mergeCell ref="B2:Q2"/>
    <mergeCell ref="B3:Q3"/>
    <mergeCell ref="D4:O4"/>
    <mergeCell ref="C6:E6"/>
    <mergeCell ref="F6:H6"/>
    <mergeCell ref="K6:M6"/>
    <mergeCell ref="N6:P6"/>
  </mergeCells>
  <dataValidations count="8">
    <dataValidation type="whole" allowBlank="1" showInputMessage="1" showErrorMessage="1" prompt="m" errorTitle="Lỗi nhập dữ liệu" error="Bạn chỉ được phép nhập số nguyên m tối đa 50000, tối thiểu 50" sqref="J26:K45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6:I45">
      <formula1>10</formula1>
      <formula2>200000</formula2>
    </dataValidation>
    <dataValidation allowBlank="1" sqref="C26:G45 L26:Q45"/>
    <dataValidation type="list" showInputMessage="1" showErrorMessage="1" prompt="Chọn mức độ đạt chuẩn" errorTitle="Lỗi nhập liêu" error="Bắt buộc phải chọn trong danh sách" sqref="G19:H19">
      <formula1>DM_chuan</formula1>
    </dataValidation>
    <dataValidation type="textLength" allowBlank="1" showInputMessage="1" showErrorMessage="1" prompt="Mã trường quản lý" errorTitle="Lỗi dữ liệu" error="Phải nhập đủ 8 ký tự" sqref="E15:J15">
      <formula1>8</formula1>
      <formula2>8</formula2>
    </dataValidation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textLength" showInputMessage="1" showErrorMessage="1" prompt="Chú ý: Nhập chính xác mã trường" errorTitle="Lỗi nhập dữ liệu" error="Phải nhập vừa đủ 8 ký tự" sqref="F6:H6">
      <formula1>8</formula1>
      <formula2>8</formula2>
    </dataValidation>
    <dataValidation type="list" allowBlank="1" showInputMessage="1" showErrorMessage="1" prompt="Chọn năm học. Nếu sai, dữ liệu sẽ bị ghi đè" errorTitle="Lỗi nhập dữ liệu" error="Chon năm học trong danh sách có sẵn" sqref="N6:P6">
      <formula1>DM_Nam</formula1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năm&amp;R&amp;10&amp;A.&amp;P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L22"/>
  <sheetViews>
    <sheetView showGridLines="0" showZeros="0" zoomScalePageLayoutView="0" workbookViewId="0" topLeftCell="A1">
      <selection activeCell="D6" sqref="D6"/>
    </sheetView>
  </sheetViews>
  <sheetFormatPr defaultColWidth="8.796875" defaultRowHeight="15"/>
  <cols>
    <col min="1" max="1" width="1.59765625" style="1" customWidth="1"/>
    <col min="2" max="2" width="41.19921875" style="1" customWidth="1"/>
    <col min="3" max="6" width="9.59765625" style="1" customWidth="1"/>
    <col min="7" max="7" width="1.59765625" style="1" customWidth="1"/>
    <col min="8" max="11" width="2.59765625" style="63" customWidth="1"/>
    <col min="12" max="12" width="9" style="2" customWidth="1"/>
    <col min="13" max="16384" width="9" style="1" customWidth="1"/>
  </cols>
  <sheetData>
    <row r="1" spans="2:7" ht="18" customHeight="1">
      <c r="B1" s="12" t="s">
        <v>144</v>
      </c>
      <c r="C1" s="12"/>
      <c r="D1" s="12"/>
      <c r="E1" s="13"/>
      <c r="F1" s="13"/>
      <c r="G1" s="13"/>
    </row>
    <row r="2" spans="2:6" ht="16.5" thickBot="1">
      <c r="B2" s="33" t="s">
        <v>110</v>
      </c>
      <c r="C2" s="33"/>
      <c r="D2" s="33"/>
      <c r="E2" s="33"/>
      <c r="F2" s="33"/>
    </row>
    <row r="3" spans="2:7" ht="15.75">
      <c r="B3" s="578" t="s">
        <v>135</v>
      </c>
      <c r="C3" s="580" t="s">
        <v>61</v>
      </c>
      <c r="D3" s="582" t="s">
        <v>4</v>
      </c>
      <c r="E3" s="583"/>
      <c r="F3" s="584"/>
      <c r="G3"/>
    </row>
    <row r="4" spans="2:7" ht="15.75">
      <c r="B4" s="579"/>
      <c r="C4" s="581"/>
      <c r="D4" s="15" t="s">
        <v>107</v>
      </c>
      <c r="E4" s="15" t="s">
        <v>108</v>
      </c>
      <c r="F4" s="23" t="s">
        <v>109</v>
      </c>
      <c r="G4"/>
    </row>
    <row r="5" spans="2:11" ht="15.75">
      <c r="B5" s="264" t="s">
        <v>61</v>
      </c>
      <c r="C5" s="235">
        <f aca="true" t="shared" si="0" ref="C5:C10">SUM(D5:F5)</f>
        <v>5</v>
      </c>
      <c r="D5" s="431"/>
      <c r="E5" s="432">
        <v>2</v>
      </c>
      <c r="F5" s="433">
        <v>3</v>
      </c>
      <c r="G5"/>
      <c r="H5" s="64">
        <f>IF(OR(C5&lt;C6,C5&lt;C7,C5&lt;C8,C5&lt;C9,C5&lt;C10),"Er","")</f>
      </c>
      <c r="I5" s="64">
        <f>IF(OR(D5&lt;D6,D5&lt;D7,D5&lt;D8,D5&lt;D9,D5&lt;D10,D5&lt;D8+D9),"Er","")</f>
      </c>
      <c r="J5" s="64">
        <f>IF(OR(E5&lt;E6,E5&lt;E7,E5&lt;E8,E5&lt;E9,E5&lt;E10,E5&lt;E8+E9),"Er","")</f>
      </c>
      <c r="K5" s="64">
        <f>IF(OR(F5&lt;F6,F5&lt;F7,F5&lt;F8,F5&lt;F9,F5&lt;F10,F5&lt;F8+F9),"Er","")</f>
      </c>
    </row>
    <row r="6" spans="2:11" ht="15.75">
      <c r="B6" s="118" t="s">
        <v>219</v>
      </c>
      <c r="C6" s="235">
        <f t="shared" si="0"/>
        <v>0</v>
      </c>
      <c r="D6" s="104"/>
      <c r="E6" s="104"/>
      <c r="F6" s="105"/>
      <c r="G6"/>
      <c r="H6" s="64">
        <f>IF(C6&gt;C5,"Er","")</f>
      </c>
      <c r="I6" s="64">
        <f>IF(D6&gt;D5,"Er","")</f>
      </c>
      <c r="J6" s="64">
        <f>IF(E6&gt;E5,"Er","")</f>
      </c>
      <c r="K6" s="64">
        <f>IF(F6&gt;F5,"Er","")</f>
      </c>
    </row>
    <row r="7" spans="2:12" ht="15.75">
      <c r="B7" s="265" t="s">
        <v>72</v>
      </c>
      <c r="C7" s="234">
        <f t="shared" si="0"/>
        <v>5</v>
      </c>
      <c r="D7" s="434"/>
      <c r="E7" s="434">
        <v>2</v>
      </c>
      <c r="F7" s="435">
        <v>3</v>
      </c>
      <c r="G7"/>
      <c r="H7" s="64">
        <f>IF(C7&gt;C5,"Er","")</f>
      </c>
      <c r="I7" s="64">
        <f>IF(D7&gt;D5,"Er","")</f>
      </c>
      <c r="J7" s="64">
        <f>IF(E7&gt;E5,"Er","")</f>
      </c>
      <c r="K7" s="64">
        <f>IF(F7&gt;F5,"Er","")</f>
      </c>
      <c r="L7"/>
    </row>
    <row r="8" spans="2:12" ht="15.75">
      <c r="B8" s="265" t="s">
        <v>73</v>
      </c>
      <c r="C8" s="234">
        <f t="shared" si="0"/>
        <v>0</v>
      </c>
      <c r="D8" s="434"/>
      <c r="E8" s="434"/>
      <c r="F8" s="435"/>
      <c r="G8"/>
      <c r="H8" s="64">
        <f>IF(C8&gt;C5,"Er","")</f>
      </c>
      <c r="I8" s="64">
        <f>IF(OR(D8&gt;D5,D8+D9&lt;&gt;D5),"Er","")</f>
      </c>
      <c r="J8" s="64">
        <f>IF(OR(E8&gt;E5,E8+E9&lt;&gt;E5),"Er","")</f>
      </c>
      <c r="K8" s="64">
        <f>IF(OR(F8&gt;F5,F8+F9&lt;&gt;F5),"Er","")</f>
      </c>
      <c r="L8"/>
    </row>
    <row r="9" spans="2:12" ht="15.75">
      <c r="B9" s="204" t="s">
        <v>74</v>
      </c>
      <c r="C9" s="234">
        <f t="shared" si="0"/>
        <v>5</v>
      </c>
      <c r="D9" s="110"/>
      <c r="E9" s="110">
        <v>2</v>
      </c>
      <c r="F9" s="111">
        <v>3</v>
      </c>
      <c r="G9"/>
      <c r="H9" s="64">
        <f>IF(C9&gt;C5,"Er","")</f>
      </c>
      <c r="I9" s="64">
        <f>IF(OR(D9&gt;D5,D9+D8&lt;&gt;D5),"Er","")</f>
      </c>
      <c r="J9" s="64">
        <f>IF(OR(E9&gt;E5,E9+E8&lt;&gt;E5),"Er","")</f>
      </c>
      <c r="K9" s="64">
        <f>IF(OR(F9&gt;F5,F9+F8&lt;&gt;F5),"Er","")</f>
      </c>
      <c r="L9"/>
    </row>
    <row r="10" spans="2:12" ht="16.5" thickBot="1">
      <c r="B10" s="266" t="s">
        <v>163</v>
      </c>
      <c r="C10" s="236">
        <f t="shared" si="0"/>
        <v>0</v>
      </c>
      <c r="D10" s="108"/>
      <c r="E10" s="108"/>
      <c r="F10" s="109"/>
      <c r="G10"/>
      <c r="H10" s="64" t="s">
        <v>372</v>
      </c>
      <c r="I10" s="64">
        <f>IF(D10&gt;D5,"Er","")</f>
      </c>
      <c r="J10" s="64">
        <f>IF(E10&gt;E5,"Er","")</f>
      </c>
      <c r="K10" s="64">
        <f>IF(F10&gt;F5,"Er","")</f>
      </c>
      <c r="L10"/>
    </row>
    <row r="11" ht="4.5" customHeight="1"/>
    <row r="12" spans="2:11" ht="16.5" thickBot="1">
      <c r="B12" s="33" t="s">
        <v>100</v>
      </c>
      <c r="C12" s="33"/>
      <c r="D12" s="33"/>
      <c r="E12" s="33"/>
      <c r="F12" s="33"/>
      <c r="G12" s="2"/>
      <c r="J12" s="2"/>
      <c r="K12" s="2"/>
    </row>
    <row r="13" spans="2:11" ht="15.75">
      <c r="B13" s="578" t="s">
        <v>136</v>
      </c>
      <c r="C13" s="580" t="s">
        <v>61</v>
      </c>
      <c r="D13" s="582" t="s">
        <v>4</v>
      </c>
      <c r="E13" s="583"/>
      <c r="F13" s="584"/>
      <c r="G13" s="2"/>
      <c r="J13" s="2"/>
      <c r="K13" s="2"/>
    </row>
    <row r="14" spans="2:11" ht="15.75">
      <c r="B14" s="579"/>
      <c r="C14" s="581"/>
      <c r="D14" s="16" t="s">
        <v>111</v>
      </c>
      <c r="E14" s="15" t="s">
        <v>112</v>
      </c>
      <c r="F14" s="18" t="s">
        <v>113</v>
      </c>
      <c r="G14" s="2"/>
      <c r="J14" s="2"/>
      <c r="K14" s="2"/>
    </row>
    <row r="15" spans="2:11" ht="15.75">
      <c r="B15" s="264" t="s">
        <v>61</v>
      </c>
      <c r="C15" s="235">
        <f>SUM(D15:F15)</f>
        <v>12</v>
      </c>
      <c r="D15" s="431">
        <v>4</v>
      </c>
      <c r="E15" s="432">
        <v>4</v>
      </c>
      <c r="F15" s="433">
        <v>4</v>
      </c>
      <c r="G15" s="2"/>
      <c r="H15" s="64">
        <f>IF(OR(C15&lt;C16,C15&lt;C19,C15&lt;C20,C15&lt;C21,C15&lt;C22),"Er","")</f>
      </c>
      <c r="I15" s="64">
        <f>IF(OR(D15&lt;D16,D15&lt;D19,D15&lt;D20,D15&lt;D21,D15&lt;D22,D15&lt;D20+D21),"Er","")</f>
      </c>
      <c r="J15" s="64">
        <f>IF(OR(E15&lt;E16,E15&lt;E19,E15&lt;E20,E15&lt;E21,E15&lt;E22,E15&lt;E20+E21),"Er","")</f>
      </c>
      <c r="K15" s="64">
        <f>IF(OR(F15&lt;F16,F15&lt;F19,F15&lt;F20,F15&lt;F21,F15&lt;F22,F15&lt;F20+F21),"Er","")</f>
      </c>
    </row>
    <row r="16" spans="2:11" ht="15.75">
      <c r="B16" s="118" t="s">
        <v>78</v>
      </c>
      <c r="C16" s="436">
        <f aca="true" t="shared" si="1" ref="C16:C22">SUM(D16:F16)</f>
        <v>0</v>
      </c>
      <c r="D16" s="104"/>
      <c r="E16" s="104"/>
      <c r="F16" s="105"/>
      <c r="G16" s="2"/>
      <c r="H16" s="64">
        <f aca="true" t="shared" si="2" ref="H16:K17">IF(C16&gt;C15,"Er","")</f>
      </c>
      <c r="I16" s="64">
        <f t="shared" si="2"/>
      </c>
      <c r="J16" s="64">
        <f t="shared" si="2"/>
      </c>
      <c r="K16" s="64">
        <f t="shared" si="2"/>
      </c>
    </row>
    <row r="17" spans="2:11" ht="15.75">
      <c r="B17" s="277" t="s">
        <v>302</v>
      </c>
      <c r="C17" s="234">
        <f t="shared" si="1"/>
        <v>0</v>
      </c>
      <c r="D17" s="434"/>
      <c r="E17" s="434"/>
      <c r="F17" s="435"/>
      <c r="G17" s="2"/>
      <c r="H17" s="64">
        <f t="shared" si="2"/>
      </c>
      <c r="I17" s="64">
        <f t="shared" si="2"/>
      </c>
      <c r="J17" s="64">
        <f t="shared" si="2"/>
      </c>
      <c r="K17" s="64">
        <f t="shared" si="2"/>
      </c>
    </row>
    <row r="18" spans="2:11" ht="15.75">
      <c r="B18" s="277" t="s">
        <v>303</v>
      </c>
      <c r="C18" s="437">
        <f t="shared" si="1"/>
        <v>0</v>
      </c>
      <c r="D18" s="434"/>
      <c r="E18" s="434"/>
      <c r="F18" s="435"/>
      <c r="G18" s="2"/>
      <c r="H18" s="64">
        <f>IF(C18&gt;C16,"Er","")</f>
      </c>
      <c r="I18" s="64">
        <f>IF(D18&gt;D16,"Er","")</f>
      </c>
      <c r="J18" s="64">
        <f>IF(E18&gt;E16,"Er","")</f>
      </c>
      <c r="K18" s="64">
        <f>IF(F18&gt;F16,"Er","")</f>
      </c>
    </row>
    <row r="19" spans="2:12" ht="15.75">
      <c r="B19" s="265" t="s">
        <v>75</v>
      </c>
      <c r="C19" s="234">
        <f t="shared" si="1"/>
        <v>12</v>
      </c>
      <c r="D19" s="434">
        <v>4</v>
      </c>
      <c r="E19" s="434">
        <v>4</v>
      </c>
      <c r="F19" s="435">
        <v>4</v>
      </c>
      <c r="G19" s="2"/>
      <c r="H19" s="64" t="s">
        <v>372</v>
      </c>
      <c r="I19" s="64">
        <f>IF(D19&gt;D15,"Er","")</f>
      </c>
      <c r="J19" s="64">
        <f>IF(E19&gt;E15,"Er","")</f>
      </c>
      <c r="K19" s="64">
        <f>IF(F19&gt;F15,"Er","")</f>
      </c>
      <c r="L19"/>
    </row>
    <row r="20" spans="2:12" ht="15.75">
      <c r="B20" s="265" t="s">
        <v>76</v>
      </c>
      <c r="C20" s="234">
        <f t="shared" si="1"/>
        <v>0</v>
      </c>
      <c r="D20" s="434"/>
      <c r="E20" s="434"/>
      <c r="F20" s="435"/>
      <c r="G20" s="2"/>
      <c r="H20" s="64">
        <f>IF(C20&gt;C15,"Er","")</f>
      </c>
      <c r="I20" s="64">
        <f>IF(OR(D20&gt;D15,D20+D21&gt;D15),"Er","")</f>
      </c>
      <c r="J20" s="64">
        <f>IF(OR(E20&gt;E15,E20+E21&gt;E15),"Er","")</f>
      </c>
      <c r="K20" s="64">
        <f>IF(OR(F20&gt;F15,F20+F21&gt;F15),"Er","")</f>
      </c>
      <c r="L20"/>
    </row>
    <row r="21" spans="2:12" ht="15.75">
      <c r="B21" s="204" t="s">
        <v>77</v>
      </c>
      <c r="C21" s="234">
        <f t="shared" si="1"/>
        <v>12</v>
      </c>
      <c r="D21" s="110">
        <v>4</v>
      </c>
      <c r="E21" s="110">
        <v>4</v>
      </c>
      <c r="F21" s="111">
        <v>4</v>
      </c>
      <c r="G21" s="2"/>
      <c r="H21" s="64"/>
      <c r="I21" s="64">
        <f>IF(OR(D21&gt;D15,D21+D20&gt;D15),"Er","")</f>
      </c>
      <c r="J21" s="64">
        <f>IF(OR(E21&gt;E15,E21+E20&gt;E15),"Er","")</f>
      </c>
      <c r="K21" s="64">
        <f>IF(OR(F21&gt;F15,F21+F20&gt;F15),"Er","")</f>
      </c>
      <c r="L21"/>
    </row>
    <row r="22" spans="2:12" ht="16.5" thickBot="1">
      <c r="B22" s="266" t="s">
        <v>164</v>
      </c>
      <c r="C22" s="236">
        <f t="shared" si="1"/>
        <v>0</v>
      </c>
      <c r="D22" s="108"/>
      <c r="E22" s="108"/>
      <c r="F22" s="109"/>
      <c r="G22" s="2"/>
      <c r="H22" s="64" t="s">
        <v>372</v>
      </c>
      <c r="I22" s="64">
        <f>IF(D22&gt;D15,"Er","")</f>
      </c>
      <c r="J22" s="64">
        <f>IF(E22&gt;E15,"Er","")</f>
      </c>
      <c r="K22" s="64">
        <f>IF(F22&gt;F15,"Er","")</f>
      </c>
      <c r="L22"/>
    </row>
  </sheetData>
  <sheetProtection/>
  <mergeCells count="6">
    <mergeCell ref="B3:B4"/>
    <mergeCell ref="C3:C4"/>
    <mergeCell ref="D3:F3"/>
    <mergeCell ref="B13:B14"/>
    <mergeCell ref="C13:C14"/>
    <mergeCell ref="D13:F13"/>
  </mergeCell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5" r:id="rId1"/>
  <headerFooter alignWithMargins="0">
    <oddFooter>&amp;L&amp;"Times New Roman,Regular"&amp;10Phiên bản 4.0.1&amp;C&amp;"Times New Roman,Regular"&amp;10Đầu năm&amp;R&amp;"Times New Roman,Regular"&amp;10&amp;A.&amp;P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 transitionEvaluation="1"/>
  <dimension ref="B1:Q38"/>
  <sheetViews>
    <sheetView showGridLines="0" zoomScale="75" zoomScaleNormal="75" zoomScalePageLayoutView="0" workbookViewId="0" topLeftCell="A18">
      <selection activeCell="B23" sqref="B23"/>
    </sheetView>
  </sheetViews>
  <sheetFormatPr defaultColWidth="8.796875" defaultRowHeight="15"/>
  <cols>
    <col min="1" max="1" width="1.59765625" style="361" customWidth="1"/>
    <col min="2" max="2" width="51.3984375" style="361" customWidth="1"/>
    <col min="3" max="3" width="7.8984375" style="361" customWidth="1"/>
    <col min="4" max="8" width="5.69921875" style="361" customWidth="1"/>
    <col min="9" max="9" width="6.59765625" style="361" customWidth="1"/>
    <col min="10" max="10" width="1.59765625" style="361" customWidth="1"/>
    <col min="11" max="11" width="2.59765625" style="363" customWidth="1"/>
    <col min="12" max="12" width="2.69921875" style="363" customWidth="1"/>
    <col min="13" max="17" width="2.59765625" style="363" customWidth="1"/>
    <col min="18" max="18" width="9" style="364" customWidth="1"/>
    <col min="19" max="16384" width="9" style="361" customWidth="1"/>
  </cols>
  <sheetData>
    <row r="1" spans="2:7" ht="18.75">
      <c r="B1" s="360" t="s">
        <v>246</v>
      </c>
      <c r="G1" s="362"/>
    </row>
    <row r="2" ht="4.5" customHeight="1" thickBot="1"/>
    <row r="3" spans="2:14" ht="15.75" customHeight="1">
      <c r="B3" s="585"/>
      <c r="C3" s="587" t="s">
        <v>61</v>
      </c>
      <c r="D3" s="589" t="s">
        <v>204</v>
      </c>
      <c r="E3" s="590"/>
      <c r="F3" s="590"/>
      <c r="G3" s="589" t="s">
        <v>62</v>
      </c>
      <c r="H3" s="590"/>
      <c r="I3" s="591"/>
      <c r="J3" s="365"/>
      <c r="K3" s="366"/>
      <c r="L3" s="366"/>
      <c r="M3" s="366"/>
      <c r="N3" s="366"/>
    </row>
    <row r="4" spans="2:10" ht="25.5">
      <c r="B4" s="586"/>
      <c r="C4" s="588"/>
      <c r="D4" s="367" t="s">
        <v>107</v>
      </c>
      <c r="E4" s="367" t="s">
        <v>108</v>
      </c>
      <c r="F4" s="368" t="s">
        <v>109</v>
      </c>
      <c r="G4" s="367" t="s">
        <v>64</v>
      </c>
      <c r="H4" s="367" t="s">
        <v>65</v>
      </c>
      <c r="I4" s="369" t="s">
        <v>79</v>
      </c>
      <c r="J4" s="365"/>
    </row>
    <row r="5" spans="2:17" ht="15.75">
      <c r="B5" s="370" t="s">
        <v>80</v>
      </c>
      <c r="C5" s="171">
        <f>SUM(D5:F5)</f>
        <v>62</v>
      </c>
      <c r="D5" s="205"/>
      <c r="E5" s="438">
        <v>16</v>
      </c>
      <c r="F5" s="206">
        <v>46</v>
      </c>
      <c r="G5" s="206">
        <v>24</v>
      </c>
      <c r="H5" s="205"/>
      <c r="I5" s="207"/>
      <c r="J5" s="365"/>
      <c r="K5" s="371">
        <f>IF(OR(C5&lt;G5,C5&lt;H5,C5&lt;I5),"Er","")</f>
      </c>
      <c r="L5" s="371">
        <f>IF(OR(D5&lt;D18,D5&lt;D19),"Er","")</f>
      </c>
      <c r="M5" s="371">
        <f>IF(OR(E5&lt;E18,E5&lt;E19),"Er","")</f>
      </c>
      <c r="N5" s="371">
        <f>IF(OR(F5&lt;F18,F5&lt;F19),"Er","")</f>
      </c>
      <c r="O5" s="371">
        <f>IF(OR(G5&lt;G18,G5&lt;G19),"Er","")</f>
      </c>
      <c r="P5" s="371">
        <f>IF(OR(H5&lt;H18,H5&lt;H19),"Er","")</f>
      </c>
      <c r="Q5" s="371">
        <f>IF(OR(I5&gt;G5,I5&gt;H5,I5&lt;I18,I5&lt;I19),"Er","")</f>
      </c>
    </row>
    <row r="6" spans="2:17" ht="18.75">
      <c r="B6" s="372" t="s">
        <v>264</v>
      </c>
      <c r="C6" s="439">
        <f aca="true" t="shared" si="0" ref="C6:C17">SUM(D6:F6)</f>
        <v>0</v>
      </c>
      <c r="D6" s="208"/>
      <c r="E6" s="208"/>
      <c r="F6" s="208"/>
      <c r="G6" s="208"/>
      <c r="H6" s="208"/>
      <c r="I6" s="208"/>
      <c r="J6" s="365"/>
      <c r="K6" s="371">
        <f>IF(OR(C6&gt;C5,C6&lt;G6,C6&lt;H6,C6&lt;I6),"Er","")</f>
      </c>
      <c r="L6" s="371">
        <f>IF(D6&gt;D5,"Er","")</f>
      </c>
      <c r="M6" s="371">
        <f>IF(E6&gt;E5,"Er","")</f>
      </c>
      <c r="N6" s="371">
        <f>IF(F6&gt;F5,"Er","")</f>
      </c>
      <c r="O6" s="371">
        <f>IF(G6&gt;G5,"Er","")</f>
      </c>
      <c r="P6" s="371">
        <f>IF(H6&gt;H5,"Er","")</f>
      </c>
      <c r="Q6" s="371">
        <f>IF(OR(I6&gt;G6,I6&gt;H6,I6&gt;C6,I6&gt;I5),"Er","")</f>
      </c>
    </row>
    <row r="7" spans="2:17" ht="15.75">
      <c r="B7" s="373" t="s">
        <v>297</v>
      </c>
      <c r="C7" s="173">
        <f t="shared" si="0"/>
        <v>0</v>
      </c>
      <c r="D7" s="219"/>
      <c r="E7" s="219"/>
      <c r="F7" s="219"/>
      <c r="G7" s="219"/>
      <c r="H7" s="219"/>
      <c r="I7" s="221"/>
      <c r="J7" s="365"/>
      <c r="K7" s="371">
        <f aca="true" t="shared" si="1" ref="K7:K17">IF(OR(C7&gt;$C$5,C7&lt;G7,C7&lt;H7,C7&lt;I7),"Er","")</f>
      </c>
      <c r="L7" s="371">
        <f aca="true" t="shared" si="2" ref="L7:Q7">IF(D7&gt;D5,"Er","")</f>
      </c>
      <c r="M7" s="371">
        <f t="shared" si="2"/>
      </c>
      <c r="N7" s="371">
        <f t="shared" si="2"/>
      </c>
      <c r="O7" s="371">
        <f t="shared" si="2"/>
      </c>
      <c r="P7" s="371">
        <f t="shared" si="2"/>
      </c>
      <c r="Q7" s="371">
        <f t="shared" si="2"/>
      </c>
    </row>
    <row r="8" spans="2:17" ht="15.75">
      <c r="B8" s="374" t="s">
        <v>298</v>
      </c>
      <c r="C8" s="174">
        <f t="shared" si="0"/>
        <v>0</v>
      </c>
      <c r="D8" s="209"/>
      <c r="E8" s="440"/>
      <c r="F8" s="210"/>
      <c r="G8" s="210"/>
      <c r="H8" s="209"/>
      <c r="I8" s="211"/>
      <c r="J8" s="365"/>
      <c r="K8" s="371">
        <f t="shared" si="1"/>
      </c>
      <c r="L8" s="371">
        <f aca="true" t="shared" si="3" ref="L8:Q8">IF(D8&gt;D5,"Er","")</f>
      </c>
      <c r="M8" s="371">
        <f t="shared" si="3"/>
      </c>
      <c r="N8" s="371">
        <f t="shared" si="3"/>
      </c>
      <c r="O8" s="371">
        <f t="shared" si="3"/>
      </c>
      <c r="P8" s="371">
        <f t="shared" si="3"/>
      </c>
      <c r="Q8" s="371">
        <f t="shared" si="3"/>
      </c>
    </row>
    <row r="9" spans="2:17" s="376" customFormat="1" ht="15.75">
      <c r="B9" s="374" t="s">
        <v>299</v>
      </c>
      <c r="C9" s="174">
        <f t="shared" si="0"/>
        <v>0</v>
      </c>
      <c r="D9" s="110"/>
      <c r="E9" s="441"/>
      <c r="F9" s="184"/>
      <c r="G9" s="184"/>
      <c r="H9" s="110"/>
      <c r="I9" s="111"/>
      <c r="J9" s="375"/>
      <c r="K9" s="371">
        <f t="shared" si="1"/>
      </c>
      <c r="L9" s="371">
        <f aca="true" t="shared" si="4" ref="L9:Q9">IF(D9&gt;D5,"Er","")</f>
      </c>
      <c r="M9" s="371">
        <f t="shared" si="4"/>
      </c>
      <c r="N9" s="371">
        <f t="shared" si="4"/>
      </c>
      <c r="O9" s="371">
        <f t="shared" si="4"/>
      </c>
      <c r="P9" s="371">
        <f t="shared" si="4"/>
      </c>
      <c r="Q9" s="371">
        <f t="shared" si="4"/>
      </c>
    </row>
    <row r="10" spans="2:17" s="376" customFormat="1" ht="47.25">
      <c r="B10" s="377" t="s">
        <v>384</v>
      </c>
      <c r="C10" s="174">
        <f t="shared" si="0"/>
        <v>0</v>
      </c>
      <c r="D10" s="110"/>
      <c r="E10" s="441"/>
      <c r="F10" s="184"/>
      <c r="G10" s="184"/>
      <c r="H10" s="110"/>
      <c r="I10" s="111"/>
      <c r="J10" s="375"/>
      <c r="K10" s="371">
        <f t="shared" si="1"/>
      </c>
      <c r="L10" s="371">
        <f aca="true" t="shared" si="5" ref="L10:Q10">IF(D10&gt;D5,"Er","")</f>
      </c>
      <c r="M10" s="371">
        <f t="shared" si="5"/>
      </c>
      <c r="N10" s="371">
        <f t="shared" si="5"/>
      </c>
      <c r="O10" s="371">
        <f t="shared" si="5"/>
      </c>
      <c r="P10" s="371">
        <f t="shared" si="5"/>
      </c>
      <c r="Q10" s="371">
        <f t="shared" si="5"/>
      </c>
    </row>
    <row r="11" spans="2:17" ht="15.75">
      <c r="B11" s="374" t="s">
        <v>305</v>
      </c>
      <c r="C11" s="174">
        <f t="shared" si="0"/>
        <v>0</v>
      </c>
      <c r="D11" s="209"/>
      <c r="E11" s="440"/>
      <c r="F11" s="210"/>
      <c r="G11" s="210"/>
      <c r="H11" s="209"/>
      <c r="I11" s="211"/>
      <c r="J11" s="365"/>
      <c r="K11" s="371">
        <f t="shared" si="1"/>
      </c>
      <c r="L11" s="371">
        <f aca="true" t="shared" si="6" ref="L11:Q11">IF(D11&gt;D5,"Er","")</f>
      </c>
      <c r="M11" s="371">
        <f t="shared" si="6"/>
      </c>
      <c r="N11" s="371">
        <f t="shared" si="6"/>
      </c>
      <c r="O11" s="371">
        <f t="shared" si="6"/>
      </c>
      <c r="P11" s="371">
        <f t="shared" si="6"/>
      </c>
      <c r="Q11" s="371">
        <f t="shared" si="6"/>
      </c>
    </row>
    <row r="12" spans="2:17" ht="15.75">
      <c r="B12" s="378" t="s">
        <v>385</v>
      </c>
      <c r="C12" s="174">
        <f t="shared" si="0"/>
        <v>0</v>
      </c>
      <c r="D12" s="209"/>
      <c r="E12" s="440"/>
      <c r="F12" s="210"/>
      <c r="G12" s="210"/>
      <c r="H12" s="209"/>
      <c r="I12" s="211"/>
      <c r="J12" s="365"/>
      <c r="K12" s="371">
        <f t="shared" si="1"/>
      </c>
      <c r="L12" s="371">
        <f aca="true" t="shared" si="7" ref="L12:Q12">IF(D12&gt;D5,"Er","")</f>
      </c>
      <c r="M12" s="371">
        <f t="shared" si="7"/>
      </c>
      <c r="N12" s="371">
        <f t="shared" si="7"/>
      </c>
      <c r="O12" s="371">
        <f t="shared" si="7"/>
      </c>
      <c r="P12" s="371">
        <f t="shared" si="7"/>
      </c>
      <c r="Q12" s="371">
        <f t="shared" si="7"/>
      </c>
    </row>
    <row r="13" spans="2:17" ht="15.75">
      <c r="B13" s="374" t="s">
        <v>307</v>
      </c>
      <c r="C13" s="174">
        <f t="shared" si="0"/>
        <v>0</v>
      </c>
      <c r="D13" s="209"/>
      <c r="E13" s="440"/>
      <c r="F13" s="210"/>
      <c r="G13" s="210"/>
      <c r="H13" s="209"/>
      <c r="I13" s="211"/>
      <c r="J13" s="365"/>
      <c r="K13" s="371">
        <f t="shared" si="1"/>
      </c>
      <c r="L13" s="371">
        <f aca="true" t="shared" si="8" ref="L13:Q13">IF(D13&gt;D5,"Er","")</f>
      </c>
      <c r="M13" s="371">
        <f t="shared" si="8"/>
      </c>
      <c r="N13" s="371">
        <f t="shared" si="8"/>
      </c>
      <c r="O13" s="371">
        <f t="shared" si="8"/>
      </c>
      <c r="P13" s="371">
        <f t="shared" si="8"/>
      </c>
      <c r="Q13" s="371">
        <f t="shared" si="8"/>
      </c>
    </row>
    <row r="14" spans="2:17" s="376" customFormat="1" ht="15.75">
      <c r="B14" s="379" t="s">
        <v>308</v>
      </c>
      <c r="C14" s="174">
        <f t="shared" si="0"/>
        <v>0</v>
      </c>
      <c r="D14" s="110"/>
      <c r="E14" s="441"/>
      <c r="F14" s="184"/>
      <c r="G14" s="184"/>
      <c r="H14" s="110"/>
      <c r="I14" s="111"/>
      <c r="J14" s="375"/>
      <c r="K14" s="371">
        <f t="shared" si="1"/>
      </c>
      <c r="L14" s="371">
        <f aca="true" t="shared" si="9" ref="L14:Q14">IF(D14&gt;D5,"Er","")</f>
      </c>
      <c r="M14" s="371">
        <f t="shared" si="9"/>
      </c>
      <c r="N14" s="371">
        <f t="shared" si="9"/>
      </c>
      <c r="O14" s="371">
        <f t="shared" si="9"/>
      </c>
      <c r="P14" s="371">
        <f t="shared" si="9"/>
      </c>
      <c r="Q14" s="371">
        <f t="shared" si="9"/>
      </c>
    </row>
    <row r="15" spans="2:17" s="376" customFormat="1" ht="31.5">
      <c r="B15" s="379" t="s">
        <v>309</v>
      </c>
      <c r="C15" s="174">
        <f t="shared" si="0"/>
        <v>0</v>
      </c>
      <c r="D15" s="110"/>
      <c r="E15" s="441"/>
      <c r="F15" s="184"/>
      <c r="G15" s="184"/>
      <c r="H15" s="110"/>
      <c r="I15" s="111"/>
      <c r="J15" s="375"/>
      <c r="K15" s="371">
        <f t="shared" si="1"/>
      </c>
      <c r="L15" s="371"/>
      <c r="M15" s="371"/>
      <c r="N15" s="371"/>
      <c r="O15" s="371"/>
      <c r="P15" s="371"/>
      <c r="Q15" s="371"/>
    </row>
    <row r="16" spans="2:17" s="376" customFormat="1" ht="31.5">
      <c r="B16" s="379" t="s">
        <v>310</v>
      </c>
      <c r="C16" s="174">
        <f t="shared" si="0"/>
        <v>0</v>
      </c>
      <c r="D16" s="110"/>
      <c r="E16" s="441"/>
      <c r="F16" s="184"/>
      <c r="G16" s="184"/>
      <c r="H16" s="110"/>
      <c r="I16" s="111"/>
      <c r="J16" s="375"/>
      <c r="K16" s="371">
        <f t="shared" si="1"/>
      </c>
      <c r="L16" s="371"/>
      <c r="M16" s="371"/>
      <c r="N16" s="371"/>
      <c r="O16" s="371"/>
      <c r="P16" s="371"/>
      <c r="Q16" s="371"/>
    </row>
    <row r="17" spans="2:17" ht="15.75">
      <c r="B17" s="374" t="s">
        <v>386</v>
      </c>
      <c r="C17" s="175">
        <f t="shared" si="0"/>
        <v>0</v>
      </c>
      <c r="D17" s="212"/>
      <c r="E17" s="442"/>
      <c r="F17" s="213"/>
      <c r="G17" s="213"/>
      <c r="H17" s="212"/>
      <c r="I17" s="214"/>
      <c r="J17" s="365"/>
      <c r="K17" s="371">
        <f t="shared" si="1"/>
      </c>
      <c r="L17" s="371">
        <f aca="true" t="shared" si="10" ref="L17:Q17">IF(D17&gt;D5,"Er","")</f>
      </c>
      <c r="M17" s="371">
        <f t="shared" si="10"/>
      </c>
      <c r="N17" s="371">
        <f t="shared" si="10"/>
      </c>
      <c r="O17" s="371">
        <f t="shared" si="10"/>
      </c>
      <c r="P17" s="371">
        <f t="shared" si="10"/>
      </c>
      <c r="Q17" s="371">
        <f t="shared" si="10"/>
      </c>
    </row>
    <row r="18" spans="2:17" ht="15.75" customHeight="1">
      <c r="B18" s="380" t="s">
        <v>184</v>
      </c>
      <c r="C18" s="171">
        <f>SUM(D18:F18)</f>
        <v>0</v>
      </c>
      <c r="D18" s="205"/>
      <c r="E18" s="205"/>
      <c r="F18" s="205"/>
      <c r="G18" s="208"/>
      <c r="H18" s="208"/>
      <c r="I18" s="207"/>
      <c r="J18" s="365"/>
      <c r="K18" s="371" t="s">
        <v>372</v>
      </c>
      <c r="L18" s="371">
        <f>IF(D18&gt;D5,"Er","")</f>
      </c>
      <c r="M18" s="371">
        <f>IF(E18&gt;E5,"Er","")</f>
      </c>
      <c r="N18" s="371">
        <f>IF(F18&gt;F5,"Er","")</f>
      </c>
      <c r="O18" s="371">
        <f>IF(OR(G18&gt;G5,G18&lt;I18,G18&gt;C18),"Er","")</f>
      </c>
      <c r="P18" s="371">
        <f>IF(OR(H18&gt;C18,H18&gt;H5,H18&lt;I18),"Er","")</f>
      </c>
      <c r="Q18" s="371">
        <f>IF(OR(I18&gt;H18,I18&gt;G18,I18&gt;C18,I18&gt;I5),"Er","")</f>
      </c>
    </row>
    <row r="19" spans="2:17" ht="15.75">
      <c r="B19" s="380" t="s">
        <v>82</v>
      </c>
      <c r="C19" s="443">
        <f>SUM(D19:F19)</f>
        <v>0</v>
      </c>
      <c r="D19" s="254"/>
      <c r="E19" s="444"/>
      <c r="F19" s="255"/>
      <c r="G19" s="205"/>
      <c r="H19" s="205"/>
      <c r="I19" s="256"/>
      <c r="J19" s="365"/>
      <c r="K19" s="371">
        <f>IF(OR(C19&lt;G19,C19&lt;H19,C19&lt;I19),"Er","")</f>
      </c>
      <c r="L19" s="371">
        <f>IF(D19&gt;D5,"Er","")</f>
      </c>
      <c r="M19" s="371">
        <f>IF(E19&gt;E5,"Er","")</f>
      </c>
      <c r="N19" s="371">
        <f>IF(F19&gt;F5,"Er","")</f>
      </c>
      <c r="O19" s="371">
        <f>IF(OR(G19&gt;G5,G19&lt;I19,G19&gt;C19),"Er","")</f>
      </c>
      <c r="P19" s="371">
        <f>IF(OR(H19&gt;C19,H19&gt;H5,H19&lt;I19),"Er","")</f>
      </c>
      <c r="Q19" s="371">
        <f>IF(OR(I19&gt;H19,I19&gt;G19,I19&gt;C19,I19&gt;I5),"Er","")</f>
      </c>
    </row>
    <row r="20" spans="2:17" s="384" customFormat="1" ht="15.75">
      <c r="B20" s="381" t="s">
        <v>234</v>
      </c>
      <c r="C20" s="171">
        <f>SUM(D20:F20)</f>
        <v>62</v>
      </c>
      <c r="D20" s="171">
        <f aca="true" t="shared" si="11" ref="D20:I20">SUM(D21:D27)</f>
        <v>0</v>
      </c>
      <c r="E20" s="171">
        <f t="shared" si="11"/>
        <v>16</v>
      </c>
      <c r="F20" s="171">
        <f t="shared" si="11"/>
        <v>46</v>
      </c>
      <c r="G20" s="171">
        <f t="shared" si="11"/>
        <v>24</v>
      </c>
      <c r="H20" s="171">
        <f t="shared" si="11"/>
        <v>0</v>
      </c>
      <c r="I20" s="171">
        <f t="shared" si="11"/>
        <v>0</v>
      </c>
      <c r="J20" s="382"/>
      <c r="K20" s="383">
        <f aca="true" t="shared" si="12" ref="K20:Q20">IF(AND(C20&lt;&gt;SUM(C21:C27),C20&lt;&gt;""),"Er","")</f>
      </c>
      <c r="L20" s="383">
        <f t="shared" si="12"/>
      </c>
      <c r="M20" s="383">
        <f t="shared" si="12"/>
      </c>
      <c r="N20" s="383">
        <f t="shared" si="12"/>
      </c>
      <c r="O20" s="383">
        <f t="shared" si="12"/>
      </c>
      <c r="P20" s="383">
        <f t="shared" si="12"/>
      </c>
      <c r="Q20" s="383">
        <f t="shared" si="12"/>
      </c>
    </row>
    <row r="21" spans="2:17" s="384" customFormat="1" ht="15.75">
      <c r="B21" s="385" t="s">
        <v>238</v>
      </c>
      <c r="C21" s="174">
        <f aca="true" t="shared" si="13" ref="C21:C27">SUM(D21:F21)</f>
        <v>0</v>
      </c>
      <c r="D21" s="110"/>
      <c r="E21" s="110"/>
      <c r="F21" s="184"/>
      <c r="G21" s="110"/>
      <c r="H21" s="110"/>
      <c r="I21" s="111"/>
      <c r="J21" s="382"/>
      <c r="K21" s="383">
        <f>IF(OR(C21&gt;C20,C21&lt;G21,C21&lt;H21,C21&lt;I21),"Er","")</f>
      </c>
      <c r="L21" s="371">
        <f>IF(D21&gt;D20,"Er","")</f>
      </c>
      <c r="M21" s="371">
        <f>IF(E21&gt;E20,"Er","")</f>
      </c>
      <c r="N21" s="371">
        <f>IF(F21&gt;F20,"Er","")</f>
      </c>
      <c r="O21" s="371">
        <f>IF(OR(G21&gt;C21,G21&gt;G20,G21&lt;I21),"Er","")</f>
      </c>
      <c r="P21" s="371">
        <f>IF(OR(H21&gt;C21,H21&gt;H20),"Er","")</f>
      </c>
      <c r="Q21" s="371">
        <f>IF(OR(I21&gt;H21,I21&gt;G21,I21&gt;C21,I21&gt;I20),"Er","")</f>
      </c>
    </row>
    <row r="22" spans="2:17" s="384" customFormat="1" ht="15.75">
      <c r="B22" s="386" t="s">
        <v>239</v>
      </c>
      <c r="C22" s="174">
        <f t="shared" si="13"/>
        <v>16</v>
      </c>
      <c r="D22" s="110"/>
      <c r="E22" s="110">
        <v>16</v>
      </c>
      <c r="F22" s="184"/>
      <c r="G22" s="110">
        <v>9</v>
      </c>
      <c r="H22" s="110"/>
      <c r="I22" s="111"/>
      <c r="J22" s="382"/>
      <c r="K22" s="383">
        <f>IF(OR(C22&gt;C20,C22&lt;G22,C22&lt;H22,C22&lt;I22),"Er","")</f>
      </c>
      <c r="L22" s="371">
        <f>IF(D22&gt;D20,"Er","")</f>
      </c>
      <c r="M22" s="371">
        <f>IF(E22&gt;E20,"Er","")</f>
      </c>
      <c r="N22" s="371">
        <f>IF(F22&gt;F20,"Er","")</f>
      </c>
      <c r="O22" s="371">
        <f>IF(OR(G22&gt;C22,G22&gt;G20,G22&lt;I22),"Er","")</f>
      </c>
      <c r="P22" s="371">
        <f>IF(OR(H22&gt;C22,H22&gt;H20),"Er","")</f>
      </c>
      <c r="Q22" s="371">
        <f>IF(OR(I22&gt;H22,I22&gt;G22,I22&gt;C22,I22&gt;I20),"Er","")</f>
      </c>
    </row>
    <row r="23" spans="2:17" s="384" customFormat="1" ht="15.75">
      <c r="B23" s="386" t="s">
        <v>240</v>
      </c>
      <c r="C23" s="174">
        <f t="shared" si="13"/>
        <v>46</v>
      </c>
      <c r="D23" s="110"/>
      <c r="E23" s="110"/>
      <c r="F23" s="184">
        <v>46</v>
      </c>
      <c r="G23" s="110">
        <v>15</v>
      </c>
      <c r="H23" s="110"/>
      <c r="I23" s="111"/>
      <c r="J23" s="382"/>
      <c r="K23" s="383">
        <f>IF(OR(C23&gt;C20,C23&lt;G23,C23&lt;H23,C23&lt;I23),"Er","")</f>
      </c>
      <c r="L23" s="371">
        <f>IF(D23&gt;D20,"Er","")</f>
      </c>
      <c r="M23" s="371">
        <f>IF(E23&gt;E20,"Er","")</f>
      </c>
      <c r="N23" s="371">
        <f>IF(F23&gt;F20,"Er","")</f>
      </c>
      <c r="O23" s="371">
        <f>IF(OR(G23&gt;C23,G23&gt;G20,G23&lt;I23),"Er","")</f>
      </c>
      <c r="P23" s="371">
        <f>IF(OR(H23&gt;C23,H23&gt;H20),"Er","")</f>
      </c>
      <c r="Q23" s="371">
        <f>IF(OR(I23&gt;H23,I23&gt;G23,I23&gt;C23,I23&gt;I20),"Er","")</f>
      </c>
    </row>
    <row r="24" spans="2:17" s="384" customFormat="1" ht="15.75">
      <c r="B24" s="386" t="s">
        <v>235</v>
      </c>
      <c r="C24" s="174">
        <f t="shared" si="13"/>
        <v>0</v>
      </c>
      <c r="D24" s="110"/>
      <c r="E24" s="110"/>
      <c r="F24" s="184"/>
      <c r="G24" s="110"/>
      <c r="H24" s="110"/>
      <c r="I24" s="111"/>
      <c r="K24" s="383">
        <f>IF(OR(C24&gt;C20,C24&lt;G24,C24&lt;H24,C24&lt;I24),"Er","")</f>
      </c>
      <c r="L24" s="371">
        <f>IF(D24&gt;D20,"Er","")</f>
      </c>
      <c r="M24" s="371">
        <f>IF(E24&gt;E20,"Er","")</f>
      </c>
      <c r="N24" s="371">
        <f>IF(F24&gt;F20,"Er","")</f>
      </c>
      <c r="O24" s="371">
        <f>IF(OR(G24&gt;C24,G24&gt;G20,G24&lt;I24),"Er","")</f>
      </c>
      <c r="P24" s="371">
        <f>IF(OR(H24&gt;C24,H24&gt;H20),"Er","")</f>
      </c>
      <c r="Q24" s="371">
        <f>IF(OR(I24&gt;H24,I24&gt;G24,I24&gt;C24,I24&gt;I20),"Er","")</f>
      </c>
    </row>
    <row r="25" spans="2:17" s="384" customFormat="1" ht="15.75">
      <c r="B25" s="386" t="s">
        <v>236</v>
      </c>
      <c r="C25" s="174">
        <f t="shared" si="13"/>
        <v>0</v>
      </c>
      <c r="D25" s="110"/>
      <c r="E25" s="110"/>
      <c r="F25" s="184"/>
      <c r="G25" s="110"/>
      <c r="H25" s="110"/>
      <c r="I25" s="111"/>
      <c r="K25" s="383">
        <f>IF(OR(C25&gt;C20,C25&lt;G25,C25&lt;H25,C25&lt;I25),"Er","")</f>
      </c>
      <c r="L25" s="371">
        <f>IF(D25&gt;D20,"Er","")</f>
      </c>
      <c r="M25" s="371">
        <f>IF(E25&gt;E20,"Er","")</f>
      </c>
      <c r="N25" s="371">
        <f>IF(F25&gt;F20,"Er","")</f>
      </c>
      <c r="O25" s="371">
        <f>IF(OR(G25&gt;C25,G25&gt;G20,G25&lt;I25),"Er","")</f>
      </c>
      <c r="P25" s="371">
        <f>IF(OR(H25&gt;C25,H25&gt;H20),"Er","")</f>
      </c>
      <c r="Q25" s="371">
        <f>IF(OR(I25&gt;H25,I25&gt;G25,I25&gt;C25,I25&gt;I20),"Er","")</f>
      </c>
    </row>
    <row r="26" spans="2:17" s="384" customFormat="1" ht="15.75">
      <c r="B26" s="387" t="s">
        <v>237</v>
      </c>
      <c r="C26" s="174">
        <f t="shared" si="13"/>
        <v>0</v>
      </c>
      <c r="D26" s="110"/>
      <c r="E26" s="110"/>
      <c r="F26" s="184"/>
      <c r="G26" s="110"/>
      <c r="H26" s="110"/>
      <c r="I26" s="111"/>
      <c r="K26" s="383">
        <f>IF(OR(C26&gt;C20,C26&lt;G26,C26&lt;H26,C26&lt;I26),"Er","")</f>
      </c>
      <c r="L26" s="371">
        <f>IF(D26&gt;D20,"Er","")</f>
      </c>
      <c r="M26" s="371">
        <f>IF(E26&gt;E20,"Er","")</f>
      </c>
      <c r="N26" s="371">
        <f>IF(F26&gt;F20,"Er","")</f>
      </c>
      <c r="O26" s="371">
        <f>IF(OR(G26&gt;C26,G26&gt;G20,G26&lt;I26),"Er","")</f>
      </c>
      <c r="P26" s="371">
        <f>IF(OR(H26&gt;C26,H26&gt;H20),"Er","")</f>
      </c>
      <c r="Q26" s="371">
        <f>IF(OR(I26&gt;H26,I26&gt;G26,I26&gt;C26,I26&gt;I20),"Er","")</f>
      </c>
    </row>
    <row r="27" spans="2:17" s="384" customFormat="1" ht="15.75">
      <c r="B27" s="387" t="s">
        <v>233</v>
      </c>
      <c r="C27" s="174">
        <f t="shared" si="13"/>
        <v>0</v>
      </c>
      <c r="D27" s="110"/>
      <c r="E27" s="110"/>
      <c r="F27" s="184"/>
      <c r="G27" s="110"/>
      <c r="H27" s="110"/>
      <c r="I27" s="111"/>
      <c r="K27" s="383">
        <f>IF(OR(C27&gt;C20,C27&lt;G27,C27&lt;H27,C27&lt;I27),"Er","")</f>
      </c>
      <c r="L27" s="371">
        <f>IF(D27&gt;D20,"Er","")</f>
      </c>
      <c r="M27" s="371">
        <f>IF(E27&gt;E20,"Er","")</f>
      </c>
      <c r="N27" s="371">
        <f>IF(F27&gt;F20,"Er","")</f>
      </c>
      <c r="O27" s="371">
        <f>IF(OR(G27&gt;C27,G27&gt;G20,G27&lt;I27),"Er","")</f>
      </c>
      <c r="P27" s="371">
        <f>IF(OR(H27&gt;C27,H27&gt;H20),"Er","")</f>
      </c>
      <c r="Q27" s="371">
        <f>IF(OR(I27&gt;H27,I27&gt;G27,I27&gt;C27,I27&gt;I20),"Er","")</f>
      </c>
    </row>
    <row r="28" spans="2:10" ht="15.75">
      <c r="B28" s="388" t="s">
        <v>137</v>
      </c>
      <c r="C28" s="445"/>
      <c r="D28" s="76"/>
      <c r="E28" s="76"/>
      <c r="F28" s="76"/>
      <c r="G28" s="77"/>
      <c r="H28" s="76"/>
      <c r="I28" s="78"/>
      <c r="J28" s="365"/>
    </row>
    <row r="29" spans="2:17" ht="15.75">
      <c r="B29" s="389" t="s">
        <v>83</v>
      </c>
      <c r="C29" s="176">
        <f>SUM(D29:F29)</f>
        <v>0</v>
      </c>
      <c r="D29" s="254"/>
      <c r="E29" s="444"/>
      <c r="F29" s="255"/>
      <c r="G29" s="255"/>
      <c r="H29" s="254"/>
      <c r="I29" s="256"/>
      <c r="J29" s="365"/>
      <c r="K29" s="371" t="s">
        <v>372</v>
      </c>
      <c r="L29" s="371">
        <f>IF(D29&gt;D5,"Er","")</f>
      </c>
      <c r="M29" s="371">
        <f>IF(E29&gt;E5,"Er","")</f>
      </c>
      <c r="N29" s="371">
        <f>IF(F29&gt;F5,"Er","")</f>
      </c>
      <c r="O29" s="371">
        <f>IF(OR(G29&gt;C29,G29&gt;G5,G29&lt;I29),"Er","")</f>
      </c>
      <c r="P29" s="371">
        <f>IF(OR(H29&gt;C29,H29&gt;H5),"Er","")</f>
      </c>
      <c r="Q29" s="371">
        <f>IF(OR(I29&gt;H29,I29&gt;G29,I29&gt;C29,I29&gt;I5),"Er","")</f>
      </c>
    </row>
    <row r="30" spans="2:17" ht="15.75">
      <c r="B30" s="390" t="s">
        <v>138</v>
      </c>
      <c r="C30" s="174">
        <f>SUM(D30:F30)</f>
        <v>62</v>
      </c>
      <c r="D30" s="209"/>
      <c r="E30" s="440">
        <v>16</v>
      </c>
      <c r="F30" s="210">
        <v>46</v>
      </c>
      <c r="G30" s="210">
        <v>24</v>
      </c>
      <c r="H30" s="209"/>
      <c r="I30" s="211"/>
      <c r="J30" s="365"/>
      <c r="K30" s="371" t="s">
        <v>372</v>
      </c>
      <c r="L30" s="371">
        <f>IF(D30&gt;D5,"Er","")</f>
      </c>
      <c r="M30" s="371">
        <f>IF(E30&gt;E5,"Er","")</f>
      </c>
      <c r="N30" s="371">
        <f>IF(F30&gt;F5,"Er","")</f>
      </c>
      <c r="O30" s="371">
        <f>IF(OR(G30&gt;C30,G30&gt;G5,G30&lt;I30),"Er","")</f>
      </c>
      <c r="P30" s="371">
        <f>IF(OR(H30&gt;C30,H30&gt;H5),"Er","")</f>
      </c>
      <c r="Q30" s="371">
        <f>IF(OR(I30&gt;H30,I30&gt;G30,I30&gt;C30,I30&gt;I5),"Er","")</f>
      </c>
    </row>
    <row r="31" spans="2:17" ht="15.75">
      <c r="B31" s="390" t="s">
        <v>84</v>
      </c>
      <c r="C31" s="174">
        <f>SUM(D31:F31)</f>
        <v>0</v>
      </c>
      <c r="D31" s="209"/>
      <c r="E31" s="440"/>
      <c r="F31" s="210"/>
      <c r="G31" s="210"/>
      <c r="H31" s="209"/>
      <c r="I31" s="211"/>
      <c r="J31" s="365"/>
      <c r="K31" s="371">
        <f>IF(OR(C31&lt;G31,C31&lt;H31,C31&lt;I31),"Er","")</f>
      </c>
      <c r="L31" s="371">
        <f>IF(OR(D31&gt;D5,D31+D32&lt;&gt;D5),"Er","")</f>
      </c>
      <c r="M31" s="371">
        <f>IF(OR(E31&gt;E5,E31+E32&lt;&gt;E5),"Er","")</f>
      </c>
      <c r="N31" s="371">
        <f>IF(OR(F31&gt;F5,F31+F32&lt;&gt;F5),"Er","")</f>
      </c>
      <c r="O31" s="371">
        <f>IF(OR(G31&gt;C31,G31&gt;G5,G31&lt;I31,G31+G32&lt;&gt;G5),"Er","")</f>
      </c>
      <c r="P31" s="371">
        <f>IF(OR(H31&gt;C31,H31&gt;H5,H31+H32&lt;&gt;H5),"Er","")</f>
      </c>
      <c r="Q31" s="371">
        <f>IF(OR(I31&gt;H31,I31&gt;G31,I31&gt;C31,I31&gt;I5,I31+I32&lt;&gt;I5),"Er","")</f>
      </c>
    </row>
    <row r="32" spans="2:17" ht="15.75">
      <c r="B32" s="391" t="s">
        <v>85</v>
      </c>
      <c r="C32" s="177">
        <f>SUM(D32:F32)</f>
        <v>62</v>
      </c>
      <c r="D32" s="222"/>
      <c r="E32" s="446">
        <v>16</v>
      </c>
      <c r="F32" s="223">
        <v>46</v>
      </c>
      <c r="G32" s="223">
        <v>24</v>
      </c>
      <c r="H32" s="222"/>
      <c r="I32" s="224"/>
      <c r="J32" s="365"/>
      <c r="K32" s="371" t="s">
        <v>372</v>
      </c>
      <c r="L32" s="371">
        <f>IF(OR(D32&gt;D5,D32+D31&lt;&gt;D5),"Er","")</f>
      </c>
      <c r="M32" s="371">
        <f>IF(OR(E32&gt;E5,E32+E31&lt;&gt;E5),"Er","")</f>
      </c>
      <c r="N32" s="371">
        <f>IF(OR(F32&gt;F5,F32+F31&lt;&gt;F5),"Er","")</f>
      </c>
      <c r="O32" s="371">
        <f>IF(OR(G32&gt;C32,G32&gt;G5,G32&lt;I32,G32+G31&lt;&gt;G5),"Er","")</f>
      </c>
      <c r="P32" s="371">
        <f>IF(OR(H32&gt;C32,H32&gt;H5,H32+H31&lt;&gt;H5),"Er","")</f>
      </c>
      <c r="Q32" s="371">
        <f>IF(OR(I32&gt;H32,I32&gt;G32,I32&gt;C32,I32&gt;I5,I32+I31&lt;&gt;I5),"Er","")</f>
      </c>
    </row>
    <row r="33" spans="2:17" ht="15.75">
      <c r="B33" s="392" t="s">
        <v>81</v>
      </c>
      <c r="C33" s="171">
        <f>C5</f>
        <v>62</v>
      </c>
      <c r="D33" s="171">
        <f aca="true" t="shared" si="14" ref="D33:I33">D5</f>
        <v>0</v>
      </c>
      <c r="E33" s="171">
        <f t="shared" si="14"/>
        <v>16</v>
      </c>
      <c r="F33" s="171">
        <f t="shared" si="14"/>
        <v>46</v>
      </c>
      <c r="G33" s="171">
        <f t="shared" si="14"/>
        <v>24</v>
      </c>
      <c r="H33" s="171">
        <f t="shared" si="14"/>
        <v>0</v>
      </c>
      <c r="I33" s="171">
        <f t="shared" si="14"/>
        <v>0</v>
      </c>
      <c r="J33" s="365"/>
      <c r="K33" s="371">
        <f>IF(OR(C33&lt;G33,C33&lt;H33,C33&lt;I33),"Er","")</f>
      </c>
      <c r="L33" s="371">
        <f aca="true" t="shared" si="15" ref="L33:Q33">IF(D33&gt;D5,"Er","")</f>
      </c>
      <c r="M33" s="371">
        <f t="shared" si="15"/>
      </c>
      <c r="N33" s="371">
        <f t="shared" si="15"/>
      </c>
      <c r="O33" s="371">
        <f t="shared" si="15"/>
      </c>
      <c r="P33" s="371">
        <f t="shared" si="15"/>
      </c>
      <c r="Q33" s="371">
        <f t="shared" si="15"/>
      </c>
    </row>
    <row r="34" spans="2:17" ht="15.75">
      <c r="B34" s="393" t="s">
        <v>232</v>
      </c>
      <c r="C34" s="173">
        <f>SUM(D34:F34)</f>
        <v>62</v>
      </c>
      <c r="D34" s="219"/>
      <c r="E34" s="447">
        <v>16</v>
      </c>
      <c r="F34" s="220">
        <v>46</v>
      </c>
      <c r="G34" s="220">
        <v>24</v>
      </c>
      <c r="H34" s="219"/>
      <c r="I34" s="221"/>
      <c r="J34" s="365"/>
      <c r="K34" s="371"/>
      <c r="L34" s="371">
        <f aca="true" t="shared" si="16" ref="L34:Q34">IF(D34&gt;D5,"Er","")</f>
      </c>
      <c r="M34" s="371">
        <f t="shared" si="16"/>
      </c>
      <c r="N34" s="371">
        <f t="shared" si="16"/>
      </c>
      <c r="O34" s="371">
        <f t="shared" si="16"/>
      </c>
      <c r="P34" s="371">
        <f t="shared" si="16"/>
      </c>
      <c r="Q34" s="371">
        <f t="shared" si="16"/>
      </c>
    </row>
    <row r="35" spans="2:17" ht="15.75">
      <c r="B35" s="394" t="s">
        <v>229</v>
      </c>
      <c r="C35" s="174">
        <f>SUM(D35:F35)</f>
        <v>0</v>
      </c>
      <c r="D35" s="209"/>
      <c r="E35" s="440"/>
      <c r="F35" s="210"/>
      <c r="G35" s="210"/>
      <c r="H35" s="209"/>
      <c r="I35" s="211"/>
      <c r="J35" s="365"/>
      <c r="K35" s="371"/>
      <c r="L35" s="371">
        <f aca="true" t="shared" si="17" ref="L35:Q35">IF(D35&gt;D5,"Er","")</f>
      </c>
      <c r="M35" s="371">
        <f t="shared" si="17"/>
      </c>
      <c r="N35" s="371">
        <f t="shared" si="17"/>
      </c>
      <c r="O35" s="371">
        <f t="shared" si="17"/>
      </c>
      <c r="P35" s="371">
        <f t="shared" si="17"/>
      </c>
      <c r="Q35" s="371">
        <f t="shared" si="17"/>
      </c>
    </row>
    <row r="36" spans="2:17" ht="15.75">
      <c r="B36" s="394" t="s">
        <v>230</v>
      </c>
      <c r="C36" s="174">
        <f>SUM(D36:F36)</f>
        <v>62</v>
      </c>
      <c r="D36" s="209"/>
      <c r="E36" s="440">
        <v>16</v>
      </c>
      <c r="F36" s="210">
        <v>46</v>
      </c>
      <c r="G36" s="210">
        <v>24</v>
      </c>
      <c r="H36" s="209"/>
      <c r="I36" s="211"/>
      <c r="J36" s="365"/>
      <c r="K36" s="371"/>
      <c r="L36" s="371">
        <f aca="true" t="shared" si="18" ref="L36:Q36">IF(D36&gt;D5,"Er","")</f>
      </c>
      <c r="M36" s="371">
        <f t="shared" si="18"/>
      </c>
      <c r="N36" s="371">
        <f t="shared" si="18"/>
      </c>
      <c r="O36" s="371">
        <f t="shared" si="18"/>
      </c>
      <c r="P36" s="371">
        <f t="shared" si="18"/>
      </c>
      <c r="Q36" s="371">
        <f t="shared" si="18"/>
      </c>
    </row>
    <row r="37" spans="2:17" ht="16.5" thickBot="1">
      <c r="B37" s="395" t="s">
        <v>231</v>
      </c>
      <c r="C37" s="448">
        <f>SUM(D37:F37)</f>
        <v>1</v>
      </c>
      <c r="D37" s="225"/>
      <c r="E37" s="449"/>
      <c r="F37" s="226">
        <v>1</v>
      </c>
      <c r="G37" s="226">
        <v>1</v>
      </c>
      <c r="H37" s="225"/>
      <c r="I37" s="227"/>
      <c r="J37" s="365"/>
      <c r="K37" s="371"/>
      <c r="L37" s="371">
        <f aca="true" t="shared" si="19" ref="L37:Q37">IF(D37&gt;D5,"Er","")</f>
      </c>
      <c r="M37" s="371">
        <f t="shared" si="19"/>
      </c>
      <c r="N37" s="371">
        <f t="shared" si="19"/>
      </c>
      <c r="O37" s="371">
        <f t="shared" si="19"/>
      </c>
      <c r="P37" s="371">
        <f t="shared" si="19"/>
      </c>
      <c r="Q37" s="371">
        <f t="shared" si="19"/>
      </c>
    </row>
    <row r="38" ht="15.75">
      <c r="B38" s="396" t="s">
        <v>151</v>
      </c>
    </row>
  </sheetData>
  <sheetProtection/>
  <mergeCells count="4">
    <mergeCell ref="B3:B4"/>
    <mergeCell ref="C3:C4"/>
    <mergeCell ref="D3:F3"/>
    <mergeCell ref="G3:I3"/>
  </mergeCells>
  <printOptions/>
  <pageMargins left="0.5118110236220472" right="0.2362204724409449" top="0.5118110236220472" bottom="0.5118110236220472" header="0.5118110236220472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Roman,Regular"&amp;10Đầu năm&amp;R&amp;"Times New Roman,Regular"&amp;10&amp;A.&amp;P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 transitionEvaluation="1"/>
  <dimension ref="B1:T61"/>
  <sheetViews>
    <sheetView showGridLines="0" zoomScale="75" zoomScaleNormal="75" workbookViewId="0" topLeftCell="A43">
      <selection activeCell="P42" sqref="P42"/>
    </sheetView>
  </sheetViews>
  <sheetFormatPr defaultColWidth="8.796875" defaultRowHeight="15"/>
  <cols>
    <col min="1" max="1" width="1.59765625" style="376" customWidth="1"/>
    <col min="2" max="2" width="51" style="376" customWidth="1"/>
    <col min="3" max="3" width="8.19921875" style="376" customWidth="1"/>
    <col min="4" max="9" width="5.59765625" style="376" customWidth="1"/>
    <col min="10" max="10" width="0.8984375" style="384" customWidth="1"/>
    <col min="11" max="17" width="2.59765625" style="399" customWidth="1"/>
    <col min="18" max="16384" width="9" style="376" customWidth="1"/>
  </cols>
  <sheetData>
    <row r="1" spans="2:7" ht="18.75">
      <c r="B1" s="397" t="s">
        <v>247</v>
      </c>
      <c r="G1" s="398"/>
    </row>
    <row r="2" ht="4.5" customHeight="1" thickBot="1"/>
    <row r="3" spans="2:14" ht="15.75">
      <c r="B3" s="595"/>
      <c r="C3" s="597" t="s">
        <v>61</v>
      </c>
      <c r="D3" s="599" t="s">
        <v>152</v>
      </c>
      <c r="E3" s="600"/>
      <c r="F3" s="600"/>
      <c r="G3" s="601" t="s">
        <v>62</v>
      </c>
      <c r="H3" s="601"/>
      <c r="I3" s="602"/>
      <c r="K3" s="382"/>
      <c r="L3" s="382"/>
      <c r="M3" s="382"/>
      <c r="N3" s="382"/>
    </row>
    <row r="4" spans="2:9" ht="27" customHeight="1">
      <c r="B4" s="596"/>
      <c r="C4" s="598"/>
      <c r="D4" s="401" t="s">
        <v>111</v>
      </c>
      <c r="E4" s="402" t="s">
        <v>112</v>
      </c>
      <c r="F4" s="400" t="s">
        <v>113</v>
      </c>
      <c r="G4" s="402" t="s">
        <v>64</v>
      </c>
      <c r="H4" s="402" t="s">
        <v>65</v>
      </c>
      <c r="I4" s="403" t="s">
        <v>79</v>
      </c>
    </row>
    <row r="5" spans="2:17" ht="15.75">
      <c r="B5" s="404" t="s">
        <v>80</v>
      </c>
      <c r="C5" s="157">
        <f>SUM(D5:F5)</f>
        <v>331</v>
      </c>
      <c r="D5" s="205">
        <v>91</v>
      </c>
      <c r="E5" s="205">
        <v>129</v>
      </c>
      <c r="F5" s="206">
        <v>111</v>
      </c>
      <c r="G5" s="205">
        <v>130</v>
      </c>
      <c r="H5" s="205"/>
      <c r="I5" s="207"/>
      <c r="K5" s="371">
        <f aca="true" t="shared" si="0" ref="K5:K15">IF(OR(C5&lt;G5,C5&lt;H5,C5&lt;I5),"Er","")</f>
      </c>
      <c r="L5" s="371">
        <f aca="true" t="shared" si="1" ref="L5:Q5">IF(OR(D5&lt;D41,D5&lt;D42),"Er","")</f>
      </c>
      <c r="M5" s="371">
        <f t="shared" si="1"/>
      </c>
      <c r="N5" s="371">
        <f t="shared" si="1"/>
      </c>
      <c r="O5" s="371">
        <f t="shared" si="1"/>
      </c>
      <c r="P5" s="371">
        <f t="shared" si="1"/>
      </c>
      <c r="Q5" s="371">
        <f t="shared" si="1"/>
      </c>
    </row>
    <row r="6" spans="2:17" ht="18.75">
      <c r="B6" s="405" t="s">
        <v>264</v>
      </c>
      <c r="C6" s="157">
        <f aca="true" t="shared" si="2" ref="C6:C27">SUM(D6:F6)</f>
        <v>8</v>
      </c>
      <c r="D6" s="208"/>
      <c r="E6" s="208">
        <v>4</v>
      </c>
      <c r="F6" s="208">
        <v>4</v>
      </c>
      <c r="G6" s="208"/>
      <c r="H6" s="208"/>
      <c r="I6" s="217"/>
      <c r="J6" s="406"/>
      <c r="K6" s="371">
        <f t="shared" si="0"/>
      </c>
      <c r="L6" s="371">
        <f>IF(OR(D6&lt;D7,D6&lt;D19,D6&lt;D24,D6&lt;D29,D6&lt;D35),"Er","")</f>
      </c>
      <c r="M6" s="371">
        <f>IF(OR(E6&lt;E7,E6&lt;E19,E6&lt;E24,E6&lt;E29,E6&lt;E35),"Er","")</f>
      </c>
      <c r="N6" s="371">
        <f>IF(OR(F6&lt;F7,F6&lt;F19,F6&lt;F24,F6&lt;F29,F6&lt;F35),"Er","")</f>
      </c>
      <c r="O6" s="371">
        <f>IF(OR(G6&lt;G7,G6&lt;G19,G6&lt;G24,G6&lt;G29,G6&lt;G35),"Er","")</f>
      </c>
      <c r="P6" s="371">
        <f>IF(OR(H6&lt;H7,H6&lt;H19,H6&lt;H24,H6&lt;H29,H6&lt;H35),"Er","")</f>
      </c>
      <c r="Q6" s="371">
        <f>IF(OR(I6&gt;G6,I6&gt;H6,I6&lt;I7,I6&lt;I19,I6&lt;I24,I6&lt;I29,I6&lt;I35),"Er","")</f>
      </c>
    </row>
    <row r="7" spans="2:18" s="361" customFormat="1" ht="15.75">
      <c r="B7" s="381" t="s">
        <v>248</v>
      </c>
      <c r="C7" s="157">
        <f t="shared" si="2"/>
        <v>4</v>
      </c>
      <c r="D7" s="228">
        <f aca="true" t="shared" si="3" ref="D7:I7">SUM(D8:D18)</f>
        <v>0</v>
      </c>
      <c r="E7" s="228">
        <f t="shared" si="3"/>
        <v>3</v>
      </c>
      <c r="F7" s="228">
        <f t="shared" si="3"/>
        <v>1</v>
      </c>
      <c r="G7" s="228">
        <f t="shared" si="3"/>
        <v>0</v>
      </c>
      <c r="H7" s="228">
        <f t="shared" si="3"/>
        <v>0</v>
      </c>
      <c r="I7" s="450">
        <f t="shared" si="3"/>
        <v>0</v>
      </c>
      <c r="J7" s="407"/>
      <c r="K7" s="371">
        <f t="shared" si="0"/>
      </c>
      <c r="L7" s="371">
        <f aca="true" t="shared" si="4" ref="L7:Q7">IF(OR(D7&gt;D6,D7&lt;&gt;SUM(D8:D18)),"Er","")</f>
      </c>
      <c r="M7" s="371">
        <f t="shared" si="4"/>
      </c>
      <c r="N7" s="371">
        <f t="shared" si="4"/>
      </c>
      <c r="O7" s="371">
        <f t="shared" si="4"/>
      </c>
      <c r="P7" s="371">
        <f t="shared" si="4"/>
      </c>
      <c r="Q7" s="371">
        <f t="shared" si="4"/>
      </c>
      <c r="R7" s="364"/>
    </row>
    <row r="8" spans="2:18" s="361" customFormat="1" ht="15.75">
      <c r="B8" s="374" t="s">
        <v>387</v>
      </c>
      <c r="C8" s="174">
        <f t="shared" si="2"/>
        <v>0</v>
      </c>
      <c r="D8" s="209"/>
      <c r="E8" s="440"/>
      <c r="F8" s="210"/>
      <c r="G8" s="210"/>
      <c r="H8" s="209"/>
      <c r="I8" s="211"/>
      <c r="J8" s="365"/>
      <c r="K8" s="371">
        <f t="shared" si="0"/>
      </c>
      <c r="L8" s="371">
        <f aca="true" t="shared" si="5" ref="L8:Q8">IF(D8&gt;D5,"Er","")</f>
      </c>
      <c r="M8" s="371">
        <f t="shared" si="5"/>
      </c>
      <c r="N8" s="371">
        <f t="shared" si="5"/>
      </c>
      <c r="O8" s="371">
        <f t="shared" si="5"/>
      </c>
      <c r="P8" s="371">
        <f t="shared" si="5"/>
      </c>
      <c r="Q8" s="371">
        <f t="shared" si="5"/>
      </c>
      <c r="R8" s="364"/>
    </row>
    <row r="9" spans="2:18" s="361" customFormat="1" ht="15.75">
      <c r="B9" s="374" t="s">
        <v>249</v>
      </c>
      <c r="C9" s="174">
        <f t="shared" si="2"/>
        <v>0</v>
      </c>
      <c r="D9" s="209"/>
      <c r="E9" s="440"/>
      <c r="F9" s="210"/>
      <c r="G9" s="210"/>
      <c r="H9" s="209"/>
      <c r="I9" s="211"/>
      <c r="J9" s="365"/>
      <c r="K9" s="371">
        <f t="shared" si="0"/>
      </c>
      <c r="L9" s="371">
        <f aca="true" t="shared" si="6" ref="L9:Q9">IF(D9&gt;D5,"Er","")</f>
      </c>
      <c r="M9" s="371">
        <f t="shared" si="6"/>
      </c>
      <c r="N9" s="371">
        <f t="shared" si="6"/>
      </c>
      <c r="O9" s="371">
        <f t="shared" si="6"/>
      </c>
      <c r="P9" s="371">
        <f t="shared" si="6"/>
      </c>
      <c r="Q9" s="371">
        <f t="shared" si="6"/>
      </c>
      <c r="R9" s="364"/>
    </row>
    <row r="10" spans="2:17" ht="15.75">
      <c r="B10" s="374" t="s">
        <v>250</v>
      </c>
      <c r="C10" s="174">
        <f t="shared" si="2"/>
        <v>0</v>
      </c>
      <c r="D10" s="110"/>
      <c r="E10" s="441"/>
      <c r="F10" s="184"/>
      <c r="G10" s="184"/>
      <c r="H10" s="110"/>
      <c r="I10" s="111"/>
      <c r="J10" s="375"/>
      <c r="K10" s="371">
        <f t="shared" si="0"/>
      </c>
      <c r="L10" s="371">
        <f aca="true" t="shared" si="7" ref="L10:Q10">IF(D10&gt;D5,"Er","")</f>
      </c>
      <c r="M10" s="371">
        <f t="shared" si="7"/>
      </c>
      <c r="N10" s="371">
        <f t="shared" si="7"/>
      </c>
      <c r="O10" s="371">
        <f t="shared" si="7"/>
      </c>
      <c r="P10" s="371">
        <f t="shared" si="7"/>
      </c>
      <c r="Q10" s="371">
        <f t="shared" si="7"/>
      </c>
    </row>
    <row r="11" spans="2:17" ht="47.25">
      <c r="B11" s="377" t="s">
        <v>379</v>
      </c>
      <c r="C11" s="174">
        <f t="shared" si="2"/>
        <v>0</v>
      </c>
      <c r="D11" s="110"/>
      <c r="E11" s="441"/>
      <c r="F11" s="184"/>
      <c r="G11" s="184"/>
      <c r="H11" s="110"/>
      <c r="I11" s="111"/>
      <c r="J11" s="408"/>
      <c r="K11" s="409">
        <f t="shared" si="0"/>
      </c>
      <c r="L11" s="409">
        <f aca="true" t="shared" si="8" ref="L11:Q11">IF(D11&gt;D5,"Er","")</f>
      </c>
      <c r="M11" s="409">
        <f t="shared" si="8"/>
      </c>
      <c r="N11" s="409">
        <f t="shared" si="8"/>
      </c>
      <c r="O11" s="409">
        <f t="shared" si="8"/>
      </c>
      <c r="P11" s="409">
        <f t="shared" si="8"/>
      </c>
      <c r="Q11" s="409">
        <f t="shared" si="8"/>
      </c>
    </row>
    <row r="12" spans="2:18" s="361" customFormat="1" ht="15.75">
      <c r="B12" s="374" t="s">
        <v>252</v>
      </c>
      <c r="C12" s="174">
        <f t="shared" si="2"/>
        <v>0</v>
      </c>
      <c r="D12" s="209"/>
      <c r="E12" s="440"/>
      <c r="F12" s="210"/>
      <c r="G12" s="210"/>
      <c r="H12" s="209"/>
      <c r="I12" s="211"/>
      <c r="J12" s="365"/>
      <c r="K12" s="371">
        <f t="shared" si="0"/>
      </c>
      <c r="L12" s="371">
        <f aca="true" t="shared" si="9" ref="L12:Q12">IF(D12&gt;D5,"Er","")</f>
      </c>
      <c r="M12" s="371">
        <f t="shared" si="9"/>
      </c>
      <c r="N12" s="371">
        <f t="shared" si="9"/>
      </c>
      <c r="O12" s="371">
        <f t="shared" si="9"/>
      </c>
      <c r="P12" s="371">
        <f t="shared" si="9"/>
      </c>
      <c r="Q12" s="371">
        <f t="shared" si="9"/>
      </c>
      <c r="R12" s="364"/>
    </row>
    <row r="13" spans="2:20" s="361" customFormat="1" ht="31.5">
      <c r="B13" s="377" t="s">
        <v>380</v>
      </c>
      <c r="C13" s="174">
        <f t="shared" si="2"/>
        <v>0</v>
      </c>
      <c r="D13" s="209"/>
      <c r="E13" s="440"/>
      <c r="F13" s="210"/>
      <c r="G13" s="210"/>
      <c r="H13" s="209"/>
      <c r="I13" s="211"/>
      <c r="J13" s="410"/>
      <c r="K13" s="409">
        <f t="shared" si="0"/>
      </c>
      <c r="L13" s="409">
        <f aca="true" t="shared" si="10" ref="L13:Q13">IF(D13&gt;D5,"Er","")</f>
      </c>
      <c r="M13" s="409">
        <f t="shared" si="10"/>
      </c>
      <c r="N13" s="409">
        <f t="shared" si="10"/>
      </c>
      <c r="O13" s="409">
        <f t="shared" si="10"/>
      </c>
      <c r="P13" s="409">
        <f t="shared" si="10"/>
      </c>
      <c r="Q13" s="409">
        <f t="shared" si="10"/>
      </c>
      <c r="R13" s="364"/>
      <c r="T13" s="364"/>
    </row>
    <row r="14" spans="2:18" s="361" customFormat="1" ht="15.75">
      <c r="B14" s="374" t="s">
        <v>388</v>
      </c>
      <c r="C14" s="174">
        <f t="shared" si="2"/>
        <v>0</v>
      </c>
      <c r="D14" s="209"/>
      <c r="E14" s="440"/>
      <c r="F14" s="210"/>
      <c r="G14" s="210"/>
      <c r="H14" s="209"/>
      <c r="I14" s="211"/>
      <c r="J14" s="365"/>
      <c r="K14" s="371">
        <f t="shared" si="0"/>
      </c>
      <c r="L14" s="371">
        <f aca="true" t="shared" si="11" ref="L14:Q14">IF(D14&gt;D5,"Er","")</f>
      </c>
      <c r="M14" s="371">
        <f t="shared" si="11"/>
      </c>
      <c r="N14" s="371">
        <f t="shared" si="11"/>
      </c>
      <c r="O14" s="371">
        <f t="shared" si="11"/>
      </c>
      <c r="P14" s="371">
        <f t="shared" si="11"/>
      </c>
      <c r="Q14" s="371">
        <f t="shared" si="11"/>
      </c>
      <c r="R14" s="364"/>
    </row>
    <row r="15" spans="2:17" ht="31.5">
      <c r="B15" s="379" t="s">
        <v>389</v>
      </c>
      <c r="C15" s="174">
        <f t="shared" si="2"/>
        <v>4</v>
      </c>
      <c r="D15" s="110"/>
      <c r="E15" s="441">
        <v>3</v>
      </c>
      <c r="F15" s="184">
        <v>1</v>
      </c>
      <c r="G15" s="184"/>
      <c r="H15" s="110"/>
      <c r="I15" s="111"/>
      <c r="J15" s="375"/>
      <c r="K15" s="371">
        <f t="shared" si="0"/>
      </c>
      <c r="L15" s="371">
        <f aca="true" t="shared" si="12" ref="L15:Q15">IF(D15&gt;D5,"Er","")</f>
      </c>
      <c r="M15" s="371">
        <f t="shared" si="12"/>
      </c>
      <c r="N15" s="371">
        <f t="shared" si="12"/>
      </c>
      <c r="O15" s="371">
        <f t="shared" si="12"/>
      </c>
      <c r="P15" s="371">
        <f t="shared" si="12"/>
      </c>
      <c r="Q15" s="371">
        <f t="shared" si="12"/>
      </c>
    </row>
    <row r="16" spans="2:17" ht="31.5">
      <c r="B16" s="379" t="s">
        <v>289</v>
      </c>
      <c r="C16" s="174">
        <f t="shared" si="2"/>
        <v>0</v>
      </c>
      <c r="D16" s="110"/>
      <c r="E16" s="441"/>
      <c r="F16" s="184"/>
      <c r="G16" s="184"/>
      <c r="H16" s="110"/>
      <c r="I16" s="111"/>
      <c r="J16" s="375"/>
      <c r="K16" s="371"/>
      <c r="L16" s="371"/>
      <c r="M16" s="371"/>
      <c r="N16" s="371"/>
      <c r="O16" s="371"/>
      <c r="P16" s="371"/>
      <c r="Q16" s="371"/>
    </row>
    <row r="17" spans="2:17" ht="31.5">
      <c r="B17" s="379" t="s">
        <v>292</v>
      </c>
      <c r="C17" s="174">
        <f t="shared" si="2"/>
        <v>0</v>
      </c>
      <c r="D17" s="110"/>
      <c r="E17" s="441"/>
      <c r="F17" s="184"/>
      <c r="G17" s="184"/>
      <c r="H17" s="110"/>
      <c r="I17" s="111"/>
      <c r="J17" s="375"/>
      <c r="K17" s="371"/>
      <c r="L17" s="371"/>
      <c r="M17" s="371"/>
      <c r="N17" s="371"/>
      <c r="O17" s="371"/>
      <c r="P17" s="371"/>
      <c r="Q17" s="371"/>
    </row>
    <row r="18" spans="2:18" s="361" customFormat="1" ht="15.75">
      <c r="B18" s="374" t="s">
        <v>257</v>
      </c>
      <c r="C18" s="174">
        <f t="shared" si="2"/>
        <v>0</v>
      </c>
      <c r="D18" s="209"/>
      <c r="E18" s="440"/>
      <c r="F18" s="210"/>
      <c r="G18" s="210"/>
      <c r="H18" s="209"/>
      <c r="I18" s="211"/>
      <c r="J18" s="365"/>
      <c r="K18" s="371">
        <f>IF(OR(C18&lt;G18,C18&lt;H18,C18&lt;I18),"Er","")</f>
      </c>
      <c r="L18" s="371">
        <f aca="true" t="shared" si="13" ref="L18:Q18">IF(D18&gt;D5,"Er","")</f>
      </c>
      <c r="M18" s="371">
        <f t="shared" si="13"/>
      </c>
      <c r="N18" s="371">
        <f t="shared" si="13"/>
      </c>
      <c r="O18" s="371">
        <f t="shared" si="13"/>
      </c>
      <c r="P18" s="371">
        <f t="shared" si="13"/>
      </c>
      <c r="Q18" s="371">
        <f t="shared" si="13"/>
      </c>
      <c r="R18" s="364"/>
    </row>
    <row r="19" spans="2:18" s="361" customFormat="1" ht="15.75">
      <c r="B19" s="381" t="s">
        <v>258</v>
      </c>
      <c r="C19" s="171">
        <f>SUM(D19:F19)</f>
        <v>4</v>
      </c>
      <c r="D19" s="228">
        <f aca="true" t="shared" si="14" ref="D19:I19">SUM(D20:D23)</f>
        <v>0</v>
      </c>
      <c r="E19" s="228">
        <f t="shared" si="14"/>
        <v>1</v>
      </c>
      <c r="F19" s="228">
        <f t="shared" si="14"/>
        <v>3</v>
      </c>
      <c r="G19" s="228">
        <f t="shared" si="14"/>
        <v>0</v>
      </c>
      <c r="H19" s="228">
        <f t="shared" si="14"/>
        <v>0</v>
      </c>
      <c r="I19" s="450">
        <f t="shared" si="14"/>
        <v>0</v>
      </c>
      <c r="J19" s="407"/>
      <c r="K19" s="371">
        <f>IF(OR(C19&lt;G19,C19&lt;H19,C19&lt;I19),"Er","")</f>
      </c>
      <c r="L19" s="371">
        <f aca="true" t="shared" si="15" ref="L19:Q19">IF(OR(D19&gt;D6,D19&lt;&gt;SUM(D20:D23)),"Er","")</f>
      </c>
      <c r="M19" s="371">
        <f t="shared" si="15"/>
      </c>
      <c r="N19" s="371">
        <f t="shared" si="15"/>
      </c>
      <c r="O19" s="371">
        <f t="shared" si="15"/>
      </c>
      <c r="P19" s="371">
        <f t="shared" si="15"/>
      </c>
      <c r="Q19" s="371">
        <f t="shared" si="15"/>
      </c>
      <c r="R19" s="364"/>
    </row>
    <row r="20" spans="2:17" ht="47.25">
      <c r="B20" s="411" t="s">
        <v>381</v>
      </c>
      <c r="C20" s="174">
        <f>SUM(D20:F20)</f>
        <v>0</v>
      </c>
      <c r="D20" s="110"/>
      <c r="E20" s="441"/>
      <c r="F20" s="184"/>
      <c r="G20" s="184"/>
      <c r="H20" s="110"/>
      <c r="I20" s="111"/>
      <c r="J20" s="408"/>
      <c r="K20" s="409">
        <f>IF(OR(C20&lt;G20,C20&lt;H20,C20&lt;I20),"Er","")</f>
      </c>
      <c r="L20" s="409">
        <f aca="true" t="shared" si="16" ref="L20:Q20">IF(D20&gt;D5,"Er","")</f>
      </c>
      <c r="M20" s="409">
        <f t="shared" si="16"/>
      </c>
      <c r="N20" s="409">
        <f t="shared" si="16"/>
      </c>
      <c r="O20" s="409">
        <f t="shared" si="16"/>
      </c>
      <c r="P20" s="409">
        <f t="shared" si="16"/>
      </c>
      <c r="Q20" s="409">
        <f t="shared" si="16"/>
      </c>
    </row>
    <row r="21" spans="2:18" s="361" customFormat="1" ht="31.5">
      <c r="B21" s="379" t="s">
        <v>390</v>
      </c>
      <c r="C21" s="174">
        <f t="shared" si="2"/>
        <v>4</v>
      </c>
      <c r="D21" s="209"/>
      <c r="E21" s="440">
        <v>1</v>
      </c>
      <c r="F21" s="210">
        <v>3</v>
      </c>
      <c r="G21" s="210"/>
      <c r="H21" s="209"/>
      <c r="I21" s="211"/>
      <c r="J21" s="365"/>
      <c r="K21" s="371">
        <f>IF(OR(C21&lt;G21,C21&lt;H21,C21&lt;I21),"Er","")</f>
      </c>
      <c r="L21" s="371">
        <f aca="true" t="shared" si="17" ref="L21:Q21">IF(D21&gt;D5,"Er","")</f>
      </c>
      <c r="M21" s="371">
        <f t="shared" si="17"/>
      </c>
      <c r="N21" s="371">
        <f t="shared" si="17"/>
      </c>
      <c r="O21" s="371">
        <f t="shared" si="17"/>
      </c>
      <c r="P21" s="371">
        <f t="shared" si="17"/>
      </c>
      <c r="Q21" s="371">
        <f t="shared" si="17"/>
      </c>
      <c r="R21" s="364"/>
    </row>
    <row r="22" spans="2:18" s="361" customFormat="1" ht="31.5">
      <c r="B22" s="377" t="s">
        <v>382</v>
      </c>
      <c r="C22" s="174">
        <f>SUM(D22:F22)</f>
        <v>0</v>
      </c>
      <c r="D22" s="110"/>
      <c r="E22" s="441"/>
      <c r="F22" s="184"/>
      <c r="G22" s="184"/>
      <c r="H22" s="110"/>
      <c r="I22" s="111"/>
      <c r="J22" s="410"/>
      <c r="K22" s="409"/>
      <c r="L22" s="409"/>
      <c r="M22" s="409"/>
      <c r="N22" s="409"/>
      <c r="O22" s="409"/>
      <c r="P22" s="409"/>
      <c r="Q22" s="409"/>
      <c r="R22" s="364"/>
    </row>
    <row r="23" spans="2:17" ht="15.75">
      <c r="B23" s="374" t="s">
        <v>257</v>
      </c>
      <c r="C23" s="177">
        <f t="shared" si="2"/>
        <v>0</v>
      </c>
      <c r="D23" s="110"/>
      <c r="E23" s="441"/>
      <c r="F23" s="184"/>
      <c r="G23" s="184"/>
      <c r="H23" s="110"/>
      <c r="I23" s="111"/>
      <c r="J23" s="375"/>
      <c r="K23" s="371">
        <f aca="true" t="shared" si="18" ref="K23:K40">IF(OR(C23&lt;G23,C23&lt;H23,C23&lt;I23),"Er","")</f>
      </c>
      <c r="L23" s="371">
        <f aca="true" t="shared" si="19" ref="L23:Q23">IF(D23&gt;D5,"Er","")</f>
      </c>
      <c r="M23" s="371">
        <f t="shared" si="19"/>
      </c>
      <c r="N23" s="371">
        <f t="shared" si="19"/>
      </c>
      <c r="O23" s="371">
        <f t="shared" si="19"/>
      </c>
      <c r="P23" s="371">
        <f t="shared" si="19"/>
      </c>
      <c r="Q23" s="371">
        <f t="shared" si="19"/>
      </c>
    </row>
    <row r="24" spans="2:18" s="361" customFormat="1" ht="15.75">
      <c r="B24" s="381" t="s">
        <v>263</v>
      </c>
      <c r="C24" s="171">
        <f t="shared" si="2"/>
        <v>4</v>
      </c>
      <c r="D24" s="228">
        <f aca="true" t="shared" si="20" ref="D24:I24">SUM(D25:D28)</f>
        <v>0</v>
      </c>
      <c r="E24" s="228">
        <f t="shared" si="20"/>
        <v>3</v>
      </c>
      <c r="F24" s="228">
        <f t="shared" si="20"/>
        <v>1</v>
      </c>
      <c r="G24" s="228">
        <f t="shared" si="20"/>
        <v>0</v>
      </c>
      <c r="H24" s="228">
        <f t="shared" si="20"/>
        <v>0</v>
      </c>
      <c r="I24" s="450">
        <f t="shared" si="20"/>
        <v>0</v>
      </c>
      <c r="J24" s="407"/>
      <c r="K24" s="371">
        <f t="shared" si="18"/>
      </c>
      <c r="L24" s="371">
        <f aca="true" t="shared" si="21" ref="L24:Q24">IF(OR(D24&gt;D6,D24&lt;&gt;SUM(D25:D28)),"Er","")</f>
      </c>
      <c r="M24" s="371">
        <f t="shared" si="21"/>
      </c>
      <c r="N24" s="371">
        <f t="shared" si="21"/>
      </c>
      <c r="O24" s="371">
        <f t="shared" si="21"/>
      </c>
      <c r="P24" s="371">
        <f t="shared" si="21"/>
      </c>
      <c r="Q24" s="371">
        <f t="shared" si="21"/>
      </c>
      <c r="R24" s="364"/>
    </row>
    <row r="25" spans="2:18" s="361" customFormat="1" ht="15.75">
      <c r="B25" s="374" t="s">
        <v>259</v>
      </c>
      <c r="C25" s="174">
        <f t="shared" si="2"/>
        <v>0</v>
      </c>
      <c r="D25" s="209"/>
      <c r="E25" s="440"/>
      <c r="F25" s="210"/>
      <c r="G25" s="210"/>
      <c r="H25" s="209"/>
      <c r="I25" s="211"/>
      <c r="J25" s="365"/>
      <c r="K25" s="371">
        <f t="shared" si="18"/>
      </c>
      <c r="L25" s="371">
        <f aca="true" t="shared" si="22" ref="L25:Q25">IF(D25&gt;D5,"Er","")</f>
      </c>
      <c r="M25" s="371">
        <f t="shared" si="22"/>
      </c>
      <c r="N25" s="371">
        <f t="shared" si="22"/>
      </c>
      <c r="O25" s="371">
        <f t="shared" si="22"/>
      </c>
      <c r="P25" s="371">
        <f t="shared" si="22"/>
      </c>
      <c r="Q25" s="371">
        <f t="shared" si="22"/>
      </c>
      <c r="R25" s="364"/>
    </row>
    <row r="26" spans="2:18" s="361" customFormat="1" ht="15.75">
      <c r="B26" s="378" t="s">
        <v>383</v>
      </c>
      <c r="C26" s="174">
        <f t="shared" si="2"/>
        <v>0</v>
      </c>
      <c r="D26" s="209"/>
      <c r="E26" s="440"/>
      <c r="F26" s="210"/>
      <c r="G26" s="210"/>
      <c r="H26" s="209"/>
      <c r="I26" s="211"/>
      <c r="J26" s="410"/>
      <c r="K26" s="409">
        <f t="shared" si="18"/>
      </c>
      <c r="L26" s="409">
        <f aca="true" t="shared" si="23" ref="L26:Q26">IF(D26&gt;D5,"Er","")</f>
      </c>
      <c r="M26" s="409">
        <f t="shared" si="23"/>
      </c>
      <c r="N26" s="409">
        <f t="shared" si="23"/>
      </c>
      <c r="O26" s="409">
        <f t="shared" si="23"/>
      </c>
      <c r="P26" s="409">
        <f t="shared" si="23"/>
      </c>
      <c r="Q26" s="409">
        <f t="shared" si="23"/>
      </c>
      <c r="R26" s="364"/>
    </row>
    <row r="27" spans="2:17" ht="31.5">
      <c r="B27" s="379" t="s">
        <v>391</v>
      </c>
      <c r="C27" s="174">
        <f t="shared" si="2"/>
        <v>4</v>
      </c>
      <c r="D27" s="110"/>
      <c r="E27" s="441">
        <v>3</v>
      </c>
      <c r="F27" s="184">
        <v>1</v>
      </c>
      <c r="G27" s="184"/>
      <c r="H27" s="110"/>
      <c r="I27" s="111"/>
      <c r="J27" s="375"/>
      <c r="K27" s="371">
        <f t="shared" si="18"/>
      </c>
      <c r="L27" s="371">
        <f aca="true" t="shared" si="24" ref="L27:Q27">IF(D27&gt;D5,"Er","")</f>
      </c>
      <c r="M27" s="371">
        <f t="shared" si="24"/>
      </c>
      <c r="N27" s="371">
        <f t="shared" si="24"/>
      </c>
      <c r="O27" s="371">
        <f t="shared" si="24"/>
      </c>
      <c r="P27" s="371">
        <f t="shared" si="24"/>
      </c>
      <c r="Q27" s="371">
        <f t="shared" si="24"/>
      </c>
    </row>
    <row r="28" spans="2:18" s="361" customFormat="1" ht="15.75">
      <c r="B28" s="412" t="s">
        <v>257</v>
      </c>
      <c r="C28" s="175">
        <f>SUM(D28:F28)</f>
        <v>0</v>
      </c>
      <c r="D28" s="212"/>
      <c r="E28" s="442"/>
      <c r="F28" s="213"/>
      <c r="G28" s="213"/>
      <c r="H28" s="212"/>
      <c r="I28" s="214"/>
      <c r="J28" s="365"/>
      <c r="K28" s="371">
        <f t="shared" si="18"/>
      </c>
      <c r="L28" s="371">
        <f aca="true" t="shared" si="25" ref="L28:Q28">IF(D28&gt;D5,"Er","")</f>
      </c>
      <c r="M28" s="371">
        <f t="shared" si="25"/>
      </c>
      <c r="N28" s="371">
        <f t="shared" si="25"/>
      </c>
      <c r="O28" s="371">
        <f t="shared" si="25"/>
      </c>
      <c r="P28" s="371">
        <f t="shared" si="25"/>
      </c>
      <c r="Q28" s="371">
        <f t="shared" si="25"/>
      </c>
      <c r="R28" s="364"/>
    </row>
    <row r="29" spans="2:18" s="361" customFormat="1" ht="15.75">
      <c r="B29" s="381" t="s">
        <v>284</v>
      </c>
      <c r="C29" s="171">
        <f aca="true" t="shared" si="26" ref="C29:C40">SUM(D29:F29)</f>
        <v>4</v>
      </c>
      <c r="D29" s="228">
        <f aca="true" t="shared" si="27" ref="D29:I29">SUM(D30:D34)</f>
        <v>0</v>
      </c>
      <c r="E29" s="228">
        <f t="shared" si="27"/>
        <v>3</v>
      </c>
      <c r="F29" s="228">
        <f t="shared" si="27"/>
        <v>1</v>
      </c>
      <c r="G29" s="228">
        <f t="shared" si="27"/>
        <v>0</v>
      </c>
      <c r="H29" s="228">
        <f t="shared" si="27"/>
        <v>0</v>
      </c>
      <c r="I29" s="450">
        <f t="shared" si="27"/>
        <v>0</v>
      </c>
      <c r="J29" s="407"/>
      <c r="K29" s="371">
        <f t="shared" si="18"/>
      </c>
      <c r="L29" s="371">
        <f aca="true" t="shared" si="28" ref="L29:Q29">IF(OR(D29&gt;D6,D29&lt;&gt;SUM(D30:D34)),"Er","")</f>
      </c>
      <c r="M29" s="371">
        <f t="shared" si="28"/>
      </c>
      <c r="N29" s="371">
        <f t="shared" si="28"/>
      </c>
      <c r="O29" s="371">
        <f t="shared" si="28"/>
      </c>
      <c r="P29" s="371">
        <f t="shared" si="28"/>
      </c>
      <c r="Q29" s="371">
        <f t="shared" si="28"/>
      </c>
      <c r="R29" s="364"/>
    </row>
    <row r="30" spans="2:18" s="361" customFormat="1" ht="15.75">
      <c r="B30" s="374" t="s">
        <v>285</v>
      </c>
      <c r="C30" s="176">
        <f t="shared" si="26"/>
        <v>0</v>
      </c>
      <c r="D30" s="110"/>
      <c r="E30" s="441"/>
      <c r="F30" s="184"/>
      <c r="G30" s="184"/>
      <c r="H30" s="110"/>
      <c r="I30" s="111"/>
      <c r="J30" s="375"/>
      <c r="K30" s="371">
        <f t="shared" si="18"/>
      </c>
      <c r="L30" s="371">
        <f aca="true" t="shared" si="29" ref="L30:Q30">IF(D30&gt;D5,"Er","")</f>
      </c>
      <c r="M30" s="371">
        <f t="shared" si="29"/>
      </c>
      <c r="N30" s="371">
        <f t="shared" si="29"/>
      </c>
      <c r="O30" s="371">
        <f t="shared" si="29"/>
      </c>
      <c r="P30" s="371">
        <f t="shared" si="29"/>
      </c>
      <c r="Q30" s="371">
        <f t="shared" si="29"/>
      </c>
      <c r="R30" s="364"/>
    </row>
    <row r="31" spans="2:18" s="361" customFormat="1" ht="15.75">
      <c r="B31" s="374" t="s">
        <v>392</v>
      </c>
      <c r="C31" s="174">
        <f t="shared" si="26"/>
        <v>0</v>
      </c>
      <c r="D31" s="209"/>
      <c r="E31" s="440"/>
      <c r="F31" s="210"/>
      <c r="G31" s="210"/>
      <c r="H31" s="209"/>
      <c r="I31" s="211"/>
      <c r="J31" s="365"/>
      <c r="K31" s="371">
        <f t="shared" si="18"/>
      </c>
      <c r="L31" s="371">
        <f aca="true" t="shared" si="30" ref="L31:Q31">IF(D31&gt;D5,"Er","")</f>
      </c>
      <c r="M31" s="371">
        <f t="shared" si="30"/>
      </c>
      <c r="N31" s="371">
        <f t="shared" si="30"/>
      </c>
      <c r="O31" s="371">
        <f t="shared" si="30"/>
      </c>
      <c r="P31" s="371">
        <f t="shared" si="30"/>
      </c>
      <c r="Q31" s="371">
        <f t="shared" si="30"/>
      </c>
      <c r="R31" s="364"/>
    </row>
    <row r="32" spans="2:18" s="361" customFormat="1" ht="15.75">
      <c r="B32" s="379" t="s">
        <v>262</v>
      </c>
      <c r="C32" s="174">
        <f t="shared" si="26"/>
        <v>4</v>
      </c>
      <c r="D32" s="209"/>
      <c r="E32" s="440">
        <v>3</v>
      </c>
      <c r="F32" s="210">
        <v>1</v>
      </c>
      <c r="G32" s="210"/>
      <c r="H32" s="209"/>
      <c r="I32" s="211"/>
      <c r="J32" s="365"/>
      <c r="K32" s="371">
        <f t="shared" si="18"/>
      </c>
      <c r="L32" s="371">
        <f aca="true" t="shared" si="31" ref="L32:Q32">IF(D32&gt;D5,"Er","")</f>
      </c>
      <c r="M32" s="371">
        <f t="shared" si="31"/>
      </c>
      <c r="N32" s="371">
        <f t="shared" si="31"/>
      </c>
      <c r="O32" s="371">
        <f t="shared" si="31"/>
      </c>
      <c r="P32" s="371">
        <f t="shared" si="31"/>
      </c>
      <c r="Q32" s="371">
        <f t="shared" si="31"/>
      </c>
      <c r="R32" s="364"/>
    </row>
    <row r="33" spans="2:18" s="361" customFormat="1" ht="31.5">
      <c r="B33" s="413" t="s">
        <v>256</v>
      </c>
      <c r="C33" s="174">
        <f t="shared" si="26"/>
        <v>0</v>
      </c>
      <c r="D33" s="110"/>
      <c r="E33" s="441"/>
      <c r="F33" s="184"/>
      <c r="G33" s="184"/>
      <c r="H33" s="110"/>
      <c r="I33" s="111"/>
      <c r="J33" s="375"/>
      <c r="K33" s="371">
        <f t="shared" si="18"/>
      </c>
      <c r="L33" s="371">
        <f aca="true" t="shared" si="32" ref="L33:Q33">IF(D33&gt;D5,"Er","")</f>
      </c>
      <c r="M33" s="371">
        <f t="shared" si="32"/>
      </c>
      <c r="N33" s="371">
        <f t="shared" si="32"/>
      </c>
      <c r="O33" s="371">
        <f t="shared" si="32"/>
      </c>
      <c r="P33" s="371">
        <f t="shared" si="32"/>
      </c>
      <c r="Q33" s="371">
        <f t="shared" si="32"/>
      </c>
      <c r="R33" s="364"/>
    </row>
    <row r="34" spans="2:18" s="361" customFormat="1" ht="15.75">
      <c r="B34" s="412" t="s">
        <v>257</v>
      </c>
      <c r="C34" s="170">
        <f t="shared" si="26"/>
        <v>0</v>
      </c>
      <c r="D34" s="215"/>
      <c r="E34" s="451"/>
      <c r="F34" s="216"/>
      <c r="G34" s="216"/>
      <c r="H34" s="215"/>
      <c r="I34" s="452"/>
      <c r="J34" s="375"/>
      <c r="K34" s="371">
        <f t="shared" si="18"/>
      </c>
      <c r="L34" s="371">
        <f aca="true" t="shared" si="33" ref="L34:Q34">IF(D34&gt;D5,"Er","")</f>
      </c>
      <c r="M34" s="371">
        <f t="shared" si="33"/>
      </c>
      <c r="N34" s="371">
        <f t="shared" si="33"/>
      </c>
      <c r="O34" s="371">
        <f t="shared" si="33"/>
      </c>
      <c r="P34" s="371">
        <f t="shared" si="33"/>
      </c>
      <c r="Q34" s="371">
        <f t="shared" si="33"/>
      </c>
      <c r="R34" s="364"/>
    </row>
    <row r="35" spans="2:18" s="361" customFormat="1" ht="15.75">
      <c r="B35" s="381" t="s">
        <v>286</v>
      </c>
      <c r="C35" s="171">
        <f t="shared" si="26"/>
        <v>0</v>
      </c>
      <c r="D35" s="228">
        <f aca="true" t="shared" si="34" ref="D35:I35">SUM(D36:D40)</f>
        <v>0</v>
      </c>
      <c r="E35" s="228">
        <f t="shared" si="34"/>
        <v>0</v>
      </c>
      <c r="F35" s="228">
        <f t="shared" si="34"/>
        <v>0</v>
      </c>
      <c r="G35" s="228">
        <f t="shared" si="34"/>
        <v>0</v>
      </c>
      <c r="H35" s="228">
        <f t="shared" si="34"/>
        <v>0</v>
      </c>
      <c r="I35" s="450">
        <f t="shared" si="34"/>
        <v>0</v>
      </c>
      <c r="J35" s="365"/>
      <c r="K35" s="371">
        <f t="shared" si="18"/>
      </c>
      <c r="L35" s="371">
        <f aca="true" t="shared" si="35" ref="L35:Q35">IF(OR(D35&gt;D6,D35&lt;&gt;SUM(D36:D40)),"Er","")</f>
      </c>
      <c r="M35" s="371">
        <f t="shared" si="35"/>
      </c>
      <c r="N35" s="371">
        <f t="shared" si="35"/>
      </c>
      <c r="O35" s="371">
        <f t="shared" si="35"/>
      </c>
      <c r="P35" s="371">
        <f t="shared" si="35"/>
      </c>
      <c r="Q35" s="371">
        <f t="shared" si="35"/>
      </c>
      <c r="R35" s="364"/>
    </row>
    <row r="36" spans="2:18" s="361" customFormat="1" ht="15.75">
      <c r="B36" s="374" t="s">
        <v>285</v>
      </c>
      <c r="C36" s="176">
        <f t="shared" si="26"/>
        <v>0</v>
      </c>
      <c r="D36" s="110"/>
      <c r="E36" s="441"/>
      <c r="F36" s="184"/>
      <c r="G36" s="184"/>
      <c r="H36" s="110"/>
      <c r="I36" s="111"/>
      <c r="J36" s="375"/>
      <c r="K36" s="371">
        <f t="shared" si="18"/>
      </c>
      <c r="L36" s="371">
        <f aca="true" t="shared" si="36" ref="L36:Q36">IF(D36&gt;D5,"Er","")</f>
      </c>
      <c r="M36" s="371">
        <f t="shared" si="36"/>
      </c>
      <c r="N36" s="371">
        <f t="shared" si="36"/>
      </c>
      <c r="O36" s="371">
        <f t="shared" si="36"/>
      </c>
      <c r="P36" s="371">
        <f t="shared" si="36"/>
      </c>
      <c r="Q36" s="371">
        <f t="shared" si="36"/>
      </c>
      <c r="R36" s="364"/>
    </row>
    <row r="37" spans="2:18" s="361" customFormat="1" ht="15.75">
      <c r="B37" s="374" t="s">
        <v>392</v>
      </c>
      <c r="C37" s="174">
        <f t="shared" si="26"/>
        <v>0</v>
      </c>
      <c r="D37" s="209"/>
      <c r="E37" s="440"/>
      <c r="F37" s="210"/>
      <c r="G37" s="210"/>
      <c r="H37" s="209"/>
      <c r="I37" s="211"/>
      <c r="J37" s="365"/>
      <c r="K37" s="371">
        <f t="shared" si="18"/>
      </c>
      <c r="L37" s="371">
        <f aca="true" t="shared" si="37" ref="L37:Q37">IF(D37&gt;D5,"Er","")</f>
      </c>
      <c r="M37" s="371">
        <f t="shared" si="37"/>
      </c>
      <c r="N37" s="371">
        <f t="shared" si="37"/>
      </c>
      <c r="O37" s="371">
        <f t="shared" si="37"/>
      </c>
      <c r="P37" s="371">
        <f t="shared" si="37"/>
      </c>
      <c r="Q37" s="371">
        <f t="shared" si="37"/>
      </c>
      <c r="R37" s="364"/>
    </row>
    <row r="38" spans="2:18" s="361" customFormat="1" ht="15.75">
      <c r="B38" s="379" t="s">
        <v>262</v>
      </c>
      <c r="C38" s="174">
        <f t="shared" si="26"/>
        <v>0</v>
      </c>
      <c r="D38" s="209"/>
      <c r="E38" s="440"/>
      <c r="F38" s="210"/>
      <c r="G38" s="210"/>
      <c r="H38" s="209"/>
      <c r="I38" s="211"/>
      <c r="J38" s="365"/>
      <c r="K38" s="371">
        <f t="shared" si="18"/>
      </c>
      <c r="L38" s="371">
        <f aca="true" t="shared" si="38" ref="L38:Q38">IF(D38&gt;D5,"Er","")</f>
      </c>
      <c r="M38" s="371">
        <f t="shared" si="38"/>
      </c>
      <c r="N38" s="371">
        <f t="shared" si="38"/>
      </c>
      <c r="O38" s="371">
        <f t="shared" si="38"/>
      </c>
      <c r="P38" s="371">
        <f t="shared" si="38"/>
      </c>
      <c r="Q38" s="371">
        <f t="shared" si="38"/>
      </c>
      <c r="R38" s="364"/>
    </row>
    <row r="39" spans="2:18" s="361" customFormat="1" ht="31.5">
      <c r="B39" s="413" t="s">
        <v>256</v>
      </c>
      <c r="C39" s="175">
        <f t="shared" si="26"/>
        <v>0</v>
      </c>
      <c r="D39" s="110"/>
      <c r="E39" s="441"/>
      <c r="F39" s="184"/>
      <c r="G39" s="184"/>
      <c r="H39" s="110"/>
      <c r="I39" s="111"/>
      <c r="J39" s="375"/>
      <c r="K39" s="371">
        <f t="shared" si="18"/>
      </c>
      <c r="L39" s="371">
        <f aca="true" t="shared" si="39" ref="L39:Q39">IF(D39&gt;D5,"Er","")</f>
      </c>
      <c r="M39" s="371">
        <f t="shared" si="39"/>
      </c>
      <c r="N39" s="371">
        <f t="shared" si="39"/>
      </c>
      <c r="O39" s="371">
        <f t="shared" si="39"/>
      </c>
      <c r="P39" s="371">
        <f t="shared" si="39"/>
      </c>
      <c r="Q39" s="371">
        <f t="shared" si="39"/>
      </c>
      <c r="R39" s="364"/>
    </row>
    <row r="40" spans="2:18" s="361" customFormat="1" ht="15.75">
      <c r="B40" s="412" t="s">
        <v>257</v>
      </c>
      <c r="C40" s="177">
        <f t="shared" si="26"/>
        <v>0</v>
      </c>
      <c r="D40" s="215"/>
      <c r="E40" s="451"/>
      <c r="F40" s="216"/>
      <c r="G40" s="216"/>
      <c r="H40" s="215"/>
      <c r="I40" s="452"/>
      <c r="J40" s="375"/>
      <c r="K40" s="371">
        <f t="shared" si="18"/>
      </c>
      <c r="L40" s="371">
        <f aca="true" t="shared" si="40" ref="L40:Q40">IF(D40&gt;D5,"Er","")</f>
      </c>
      <c r="M40" s="371">
        <f t="shared" si="40"/>
      </c>
      <c r="N40" s="371">
        <f t="shared" si="40"/>
      </c>
      <c r="O40" s="371">
        <f t="shared" si="40"/>
      </c>
      <c r="P40" s="371">
        <f t="shared" si="40"/>
      </c>
      <c r="Q40" s="371">
        <f t="shared" si="40"/>
      </c>
      <c r="R40" s="364"/>
    </row>
    <row r="41" spans="2:17" ht="15.75" customHeight="1">
      <c r="B41" s="414" t="s">
        <v>184</v>
      </c>
      <c r="C41" s="436">
        <f>SUM(D41:F41)</f>
        <v>0</v>
      </c>
      <c r="D41" s="208"/>
      <c r="E41" s="208"/>
      <c r="F41" s="208"/>
      <c r="G41" s="208"/>
      <c r="H41" s="205"/>
      <c r="I41" s="217"/>
      <c r="K41" s="415" t="s">
        <v>372</v>
      </c>
      <c r="L41" s="371">
        <f>IF(D41&gt;D5,"Er","")</f>
      </c>
      <c r="M41" s="371">
        <f>IF(E41&gt;E5,"Er","")</f>
      </c>
      <c r="N41" s="371">
        <f>IF(F41&gt;F5,"Er","")</f>
      </c>
      <c r="O41" s="371">
        <f>IF(OR(G41&gt;G5,G41&lt;I41,G41&gt;C41),"Er","")</f>
      </c>
      <c r="P41" s="371">
        <f>IF(OR(H41&gt;C41,H41&gt;H5,H41&lt;I41),"Er","")</f>
      </c>
      <c r="Q41" s="415">
        <f>IF(OR(I41&gt;H41,I41&gt;G41,I41&gt;C41,I41&gt;I5),"Er","")</f>
      </c>
    </row>
    <row r="42" spans="2:17" ht="15.75">
      <c r="B42" s="414" t="s">
        <v>82</v>
      </c>
      <c r="C42" s="157">
        <f>SUM(D42:F42)</f>
        <v>0</v>
      </c>
      <c r="D42" s="205"/>
      <c r="E42" s="205"/>
      <c r="F42" s="205"/>
      <c r="G42" s="205"/>
      <c r="H42" s="218"/>
      <c r="I42" s="207"/>
      <c r="K42" s="371">
        <f>IF(OR(C42&lt;G42,C42&lt;H42,C42&lt;I42),"Er","")</f>
      </c>
      <c r="L42" s="371">
        <f>IF(D42&gt;D5,"Er","")</f>
      </c>
      <c r="M42" s="371">
        <f>IF(E42&gt;E5,"Er","")</f>
      </c>
      <c r="N42" s="371">
        <f>IF(F42&gt;F5,"Er","")</f>
      </c>
      <c r="O42" s="371">
        <f>IF(OR(G42&lt;I42,G42&gt;C42),"Er","")</f>
      </c>
      <c r="P42" s="371">
        <f>IF(OR(H42&gt;C42,H42&lt;I42),"Er","")</f>
      </c>
      <c r="Q42" s="415">
        <f>IF(OR(I42&gt;H42,I42&gt;G42,I42&gt;C42),"Er","")</f>
      </c>
    </row>
    <row r="43" spans="2:17" s="384" customFormat="1" ht="15.75">
      <c r="B43" s="416" t="s">
        <v>234</v>
      </c>
      <c r="C43" s="171">
        <f>SUM(D43:F43)</f>
        <v>331</v>
      </c>
      <c r="D43" s="171">
        <f aca="true" t="shared" si="41" ref="D43:I43">D5</f>
        <v>91</v>
      </c>
      <c r="E43" s="171">
        <f t="shared" si="41"/>
        <v>129</v>
      </c>
      <c r="F43" s="171">
        <f t="shared" si="41"/>
        <v>111</v>
      </c>
      <c r="G43" s="171">
        <f t="shared" si="41"/>
        <v>130</v>
      </c>
      <c r="H43" s="171">
        <f t="shared" si="41"/>
        <v>0</v>
      </c>
      <c r="I43" s="232">
        <f t="shared" si="41"/>
        <v>0</v>
      </c>
      <c r="J43" s="382"/>
      <c r="K43" s="383">
        <f aca="true" t="shared" si="42" ref="K43:Q43">IF(AND(C43&lt;&gt;SUM(C44:C50),C43&lt;&gt;""),"Er","")</f>
      </c>
      <c r="L43" s="383">
        <f t="shared" si="42"/>
      </c>
      <c r="M43" s="383">
        <f t="shared" si="42"/>
      </c>
      <c r="N43" s="383">
        <f t="shared" si="42"/>
      </c>
      <c r="O43" s="383">
        <f t="shared" si="42"/>
      </c>
      <c r="P43" s="383">
        <f t="shared" si="42"/>
      </c>
      <c r="Q43" s="383">
        <f t="shared" si="42"/>
      </c>
    </row>
    <row r="44" spans="2:17" s="384" customFormat="1" ht="15.75">
      <c r="B44" s="385" t="s">
        <v>238</v>
      </c>
      <c r="C44" s="174">
        <f aca="true" t="shared" si="43" ref="C44:C50">SUM(D44:F44)</f>
        <v>0</v>
      </c>
      <c r="D44" s="110"/>
      <c r="E44" s="110"/>
      <c r="F44" s="184"/>
      <c r="G44" s="110"/>
      <c r="H44" s="110"/>
      <c r="I44" s="111"/>
      <c r="J44" s="382"/>
      <c r="K44" s="383">
        <f>IF(OR(C44&gt;C43,C44&lt;G44,C44&lt;H44,C44&lt;I44),"Er","")</f>
      </c>
      <c r="L44" s="371">
        <f>IF(D44&gt;D43,"Er","")</f>
      </c>
      <c r="M44" s="371">
        <f>IF(E44&gt;E43,"Er","")</f>
      </c>
      <c r="N44" s="371">
        <f>IF(F44&gt;F43,"Er","")</f>
      </c>
      <c r="O44" s="371">
        <f>IF(OR(G44&gt;C44,G44&gt;G43,G44&lt;I44),"Er","")</f>
      </c>
      <c r="P44" s="371">
        <f>IF(OR(H44&gt;C44,H44&gt;H43),"Er","")</f>
      </c>
      <c r="Q44" s="371">
        <f>IF(OR(I44&gt;H44,I44&gt;G44,I44&gt;C44,I44&gt;I43),"Er","")</f>
      </c>
    </row>
    <row r="45" spans="2:17" s="384" customFormat="1" ht="15.75">
      <c r="B45" s="386" t="s">
        <v>239</v>
      </c>
      <c r="C45" s="174">
        <f t="shared" si="43"/>
        <v>0</v>
      </c>
      <c r="D45" s="110"/>
      <c r="E45" s="110"/>
      <c r="F45" s="184"/>
      <c r="G45" s="110"/>
      <c r="H45" s="110"/>
      <c r="I45" s="111"/>
      <c r="J45" s="382"/>
      <c r="K45" s="383">
        <f>IF(OR(C45&gt;C43,C45&lt;G45,C45&lt;H45,C45&lt;I45),"Er","")</f>
      </c>
      <c r="L45" s="371">
        <f>IF(D45&gt;D43,"Er","")</f>
      </c>
      <c r="M45" s="371">
        <f>IF(E45&gt;E43,"Er","")</f>
      </c>
      <c r="N45" s="371">
        <f>IF(F45&gt;F43,"Er","")</f>
      </c>
      <c r="O45" s="371">
        <f>IF(OR(G45&gt;C45,G45&gt;G43,G45&lt;I45),"Er","")</f>
      </c>
      <c r="P45" s="371">
        <f>IF(OR(H45&gt;C45,H45&gt;H43),"Er","")</f>
      </c>
      <c r="Q45" s="371">
        <f>IF(OR(I45&gt;H45,I45&gt;G45,I45&gt;C45,I45&gt;I43),"Er","")</f>
      </c>
    </row>
    <row r="46" spans="2:17" s="384" customFormat="1" ht="15.75">
      <c r="B46" s="386" t="s">
        <v>240</v>
      </c>
      <c r="C46" s="174">
        <f t="shared" si="43"/>
        <v>0</v>
      </c>
      <c r="D46" s="110"/>
      <c r="E46" s="110"/>
      <c r="F46" s="184"/>
      <c r="G46" s="110"/>
      <c r="H46" s="110"/>
      <c r="I46" s="111"/>
      <c r="J46" s="382"/>
      <c r="K46" s="383">
        <f>IF(OR(C46&gt;C43,C46&lt;G46,C46&lt;H46,C46&lt;I46),"Er","")</f>
      </c>
      <c r="L46" s="371">
        <f>IF(D46&gt;D43,"Er","")</f>
      </c>
      <c r="M46" s="371">
        <f>IF(E46&gt;E43,"Er","")</f>
      </c>
      <c r="N46" s="371">
        <f>IF(F46&gt;F43,"Er","")</f>
      </c>
      <c r="O46" s="371">
        <f>IF(OR(G46&gt;C46,G46&gt;G43,G46&lt;I46),"Er","")</f>
      </c>
      <c r="P46" s="371">
        <f>IF(OR(H46&gt;C46,H46&gt;H43),"Er","")</f>
      </c>
      <c r="Q46" s="371">
        <f>IF(OR(I46&gt;H46,I46&gt;G46,I46&gt;C46,I46&gt;I43),"Er","")</f>
      </c>
    </row>
    <row r="47" spans="2:17" s="384" customFormat="1" ht="15.75">
      <c r="B47" s="386" t="s">
        <v>235</v>
      </c>
      <c r="C47" s="174">
        <f t="shared" si="43"/>
        <v>91</v>
      </c>
      <c r="D47" s="110">
        <v>91</v>
      </c>
      <c r="E47" s="110"/>
      <c r="F47" s="184"/>
      <c r="G47" s="110">
        <v>40</v>
      </c>
      <c r="H47" s="110"/>
      <c r="I47" s="111"/>
      <c r="K47" s="383">
        <f>IF(OR(C47&gt;C43,C47&lt;G47,C47&lt;H47,C47&lt;I47),"Er","")</f>
      </c>
      <c r="L47" s="371">
        <f>IF(D47&gt;D43,"Er","")</f>
      </c>
      <c r="M47" s="371">
        <f>IF(E47&gt;E43,"Er","")</f>
      </c>
      <c r="N47" s="371">
        <f>IF(F47&gt;F43,"Er","")</f>
      </c>
      <c r="O47" s="371">
        <f>IF(OR(G47&gt;C47,G47&gt;G43,G47&lt;I47),"Er","")</f>
      </c>
      <c r="P47" s="371">
        <f>IF(OR(H47&gt;C47,H47&gt;H43),"Er","")</f>
      </c>
      <c r="Q47" s="371">
        <f>IF(OR(I47&gt;H47,I47&gt;G47,I47&gt;C47,I47&gt;I43),"Er","")</f>
      </c>
    </row>
    <row r="48" spans="2:17" s="384" customFormat="1" ht="15.75">
      <c r="B48" s="386" t="s">
        <v>236</v>
      </c>
      <c r="C48" s="174">
        <f t="shared" si="43"/>
        <v>129</v>
      </c>
      <c r="D48" s="110"/>
      <c r="E48" s="110">
        <v>129</v>
      </c>
      <c r="F48" s="184"/>
      <c r="G48" s="110">
        <v>49</v>
      </c>
      <c r="H48" s="110"/>
      <c r="I48" s="111"/>
      <c r="K48" s="383">
        <f>IF(OR(C48&gt;C43,C48&lt;G48,C48&lt;H48,C48&lt;I48),"Er","")</f>
      </c>
      <c r="L48" s="371">
        <f>IF(D48&gt;D43,"Er","")</f>
      </c>
      <c r="M48" s="371">
        <f>IF(E48&gt;E43,"Er","")</f>
      </c>
      <c r="N48" s="371">
        <f>IF(F48&gt;F43,"Er","")</f>
      </c>
      <c r="O48" s="371">
        <f>IF(OR(G48&gt;C48,G48&gt;G43,G48&lt;I48),"Er","")</f>
      </c>
      <c r="P48" s="371">
        <f>IF(OR(H48&gt;C48,H48&gt;H43),"Er","")</f>
      </c>
      <c r="Q48" s="371">
        <f>IF(OR(I48&gt;H48,I48&gt;G48,I48&gt;C48,I48&gt;I43),"Er","")</f>
      </c>
    </row>
    <row r="49" spans="2:17" s="384" customFormat="1" ht="15.75">
      <c r="B49" s="387" t="s">
        <v>237</v>
      </c>
      <c r="C49" s="174">
        <f t="shared" si="43"/>
        <v>111</v>
      </c>
      <c r="D49" s="110"/>
      <c r="E49" s="110"/>
      <c r="F49" s="184">
        <v>111</v>
      </c>
      <c r="G49" s="110">
        <v>41</v>
      </c>
      <c r="H49" s="110"/>
      <c r="I49" s="111"/>
      <c r="K49" s="383">
        <f>IF(OR(C49&gt;C43,C49&lt;G49,C49&lt;H49,C49&lt;I49),"Er","")</f>
      </c>
      <c r="L49" s="371">
        <f>IF(D49&gt;D43,"Er","")</f>
      </c>
      <c r="M49" s="371">
        <f>IF(E49&gt;E43,"Er","")</f>
      </c>
      <c r="N49" s="371">
        <f>IF(F49&gt;F43,"Er","")</f>
      </c>
      <c r="O49" s="371">
        <f>IF(OR(G49&gt;C49,G49&gt;G43,G49&lt;I49),"Er","")</f>
      </c>
      <c r="P49" s="371">
        <f>IF(OR(H49&gt;C49,H49&gt;H43),"Er","")</f>
      </c>
      <c r="Q49" s="371">
        <f>IF(OR(I49&gt;H49,I49&gt;G49,I49&gt;C49,I49&gt;I43),"Er","")</f>
      </c>
    </row>
    <row r="50" spans="2:17" s="384" customFormat="1" ht="15.75">
      <c r="B50" s="387" t="s">
        <v>233</v>
      </c>
      <c r="C50" s="174">
        <f t="shared" si="43"/>
        <v>0</v>
      </c>
      <c r="D50" s="110"/>
      <c r="E50" s="110"/>
      <c r="F50" s="184"/>
      <c r="G50" s="110"/>
      <c r="H50" s="110"/>
      <c r="I50" s="111"/>
      <c r="K50" s="383">
        <f>IF(OR(C50&gt;C43,C50&lt;G50,C50&lt;H50,C50&lt;I50),"Er","")</f>
      </c>
      <c r="L50" s="371">
        <f>IF(D50&gt;D43,"Er","")</f>
      </c>
      <c r="M50" s="371">
        <f>IF(E50&gt;E43,"Er","")</f>
      </c>
      <c r="N50" s="371">
        <f>IF(F50&gt;F43,"Er","")</f>
      </c>
      <c r="O50" s="371">
        <f>IF(OR(G50&gt;C50,G50&gt;G43,G50&lt;I50),"Er","")</f>
      </c>
      <c r="P50" s="371">
        <f>IF(OR(H50&gt;C50,H50&gt;H43),"Er","")</f>
      </c>
      <c r="Q50" s="371">
        <f>IF(OR(I50&gt;H50,I50&gt;G50,I50&gt;C50,I50&gt;I43),"Er","")</f>
      </c>
    </row>
    <row r="51" spans="2:17" ht="15.75">
      <c r="B51" s="592" t="s">
        <v>86</v>
      </c>
      <c r="C51" s="593"/>
      <c r="D51" s="593"/>
      <c r="E51" s="593"/>
      <c r="F51" s="593"/>
      <c r="G51" s="593"/>
      <c r="H51" s="593"/>
      <c r="I51" s="594"/>
      <c r="K51" s="363"/>
      <c r="L51" s="363"/>
      <c r="M51" s="363"/>
      <c r="N51" s="363"/>
      <c r="O51" s="363"/>
      <c r="P51" s="363"/>
      <c r="Q51" s="363"/>
    </row>
    <row r="52" spans="2:17" ht="15.75">
      <c r="B52" s="417" t="s">
        <v>139</v>
      </c>
      <c r="C52" s="437">
        <f>SUM(D52:F52)</f>
        <v>0</v>
      </c>
      <c r="D52" s="219"/>
      <c r="E52" s="219"/>
      <c r="F52" s="220"/>
      <c r="G52" s="219"/>
      <c r="H52" s="219"/>
      <c r="I52" s="221"/>
      <c r="K52" s="371" t="s">
        <v>372</v>
      </c>
      <c r="L52" s="371">
        <f>IF(D52&gt;D5,"Er","")</f>
      </c>
      <c r="M52" s="371">
        <f>IF(E52&gt;E5,"Er","")</f>
      </c>
      <c r="N52" s="371">
        <f>IF(F52&gt;F5,"Er","")</f>
      </c>
      <c r="O52" s="371">
        <f>IF(OR(G52&gt;C52,G52&gt;G5,G52&lt;I52),"Er","")</f>
      </c>
      <c r="P52" s="371">
        <f>IF(OR(H52&gt;C52,H52&gt;H5),"Er","")</f>
      </c>
      <c r="Q52" s="371">
        <f>IF(OR(I52&gt;H52,I52&gt;G52,I52&gt;C52,I52&gt;I5),"Er","")</f>
      </c>
    </row>
    <row r="53" spans="2:17" ht="15.75">
      <c r="B53" s="418" t="s">
        <v>138</v>
      </c>
      <c r="C53" s="234">
        <f>SUM(D53:F53)</f>
        <v>331</v>
      </c>
      <c r="D53" s="209">
        <v>91</v>
      </c>
      <c r="E53" s="209">
        <v>129</v>
      </c>
      <c r="F53" s="210">
        <v>111</v>
      </c>
      <c r="G53" s="209">
        <v>130</v>
      </c>
      <c r="H53" s="209"/>
      <c r="I53" s="211"/>
      <c r="K53" s="371" t="s">
        <v>372</v>
      </c>
      <c r="L53" s="371">
        <f>IF(D53&gt;D5,"Er","")</f>
      </c>
      <c r="M53" s="371">
        <f>IF(E53&gt;E5,"Er","")</f>
      </c>
      <c r="N53" s="371">
        <f>IF(F53&gt;F5,"Er","")</f>
      </c>
      <c r="O53" s="371">
        <f>IF(OR(G53&gt;C53,G53&gt;G5,G53&lt;I53),"Er","")</f>
      </c>
      <c r="P53" s="371">
        <f>IF(OR(H53&gt;C53,H53&gt;H5),"Er","")</f>
      </c>
      <c r="Q53" s="371">
        <f>IF(OR(I53&gt;H53,I53&gt;G53,I53&gt;C53,I53&gt;I5),"Er","")</f>
      </c>
    </row>
    <row r="54" spans="2:17" ht="15.75">
      <c r="B54" s="418" t="s">
        <v>84</v>
      </c>
      <c r="C54" s="234">
        <f>SUM(D54:F54)</f>
        <v>0</v>
      </c>
      <c r="D54" s="209"/>
      <c r="E54" s="209"/>
      <c r="F54" s="210"/>
      <c r="G54" s="209"/>
      <c r="H54" s="209"/>
      <c r="I54" s="211"/>
      <c r="K54" s="371">
        <f>IF(OR(C54&lt;G54,C54&lt;H54,C54&lt;I54),"Er","")</f>
      </c>
      <c r="L54" s="371">
        <f>IF(OR(D54&gt;D5,D54+D55&gt;D5),"Er","")</f>
      </c>
      <c r="M54" s="371">
        <f>IF(OR(E54&gt;E5,E54+E55&gt;E5),"Er","")</f>
      </c>
      <c r="N54" s="371">
        <f>IF(OR(F54&gt;F5,F54+F55&gt;F5),"Er","")</f>
      </c>
      <c r="O54" s="371">
        <f>IF(OR(G54&gt;C54,G54&gt;G5,G54&lt;I54,G54+G55&gt;G5),"Er","")</f>
      </c>
      <c r="P54" s="371">
        <f>IF(OR(H54&gt;C54,H54&gt;H5,H54+H55&gt;H5),"Er","")</f>
      </c>
      <c r="Q54" s="371">
        <f>IF(OR(I54&gt;H54,I54&gt;G54,I54&gt;C54,I54&gt;I5,I54+I55&gt;I5),"Er","")</f>
      </c>
    </row>
    <row r="55" spans="2:17" ht="15.75">
      <c r="B55" s="419" t="s">
        <v>85</v>
      </c>
      <c r="C55" s="453">
        <f>SUM(D55:F55)</f>
        <v>331</v>
      </c>
      <c r="D55" s="222">
        <v>91</v>
      </c>
      <c r="E55" s="222">
        <v>129</v>
      </c>
      <c r="F55" s="223">
        <v>111</v>
      </c>
      <c r="G55" s="222">
        <v>130</v>
      </c>
      <c r="H55" s="222"/>
      <c r="I55" s="224"/>
      <c r="K55" s="371" t="s">
        <v>372</v>
      </c>
      <c r="L55" s="371">
        <f>IF(OR(D55&gt;D5,D55+D54&gt;D5),"Er","")</f>
      </c>
      <c r="M55" s="371">
        <f>IF(OR(E55&gt;E5,E55+E54&gt;E5),"Er","")</f>
      </c>
      <c r="N55" s="371">
        <f>IF(OR(F55&gt;F5,F55+F54&gt;F5),"Er","")</f>
      </c>
      <c r="O55" s="371">
        <f>IF(OR(G55&gt;C55,G55&gt;G5,G55&lt;I55,G55+G54&gt;G5),"Er","")</f>
      </c>
      <c r="P55" s="371">
        <f>IF(OR(H55&gt;C55,H55&gt;H5,H55+H54&gt;H5),"Er","")</f>
      </c>
      <c r="Q55" s="371">
        <f>IF(OR(I55&gt;H55,I55&gt;G55,I55&gt;C55,I55&gt;I5,I55+I54&gt;I5),"Er","")</f>
      </c>
    </row>
    <row r="56" spans="2:17" ht="15.75">
      <c r="B56" s="420" t="s">
        <v>81</v>
      </c>
      <c r="C56" s="157">
        <f aca="true" t="shared" si="44" ref="C56:I56">C5</f>
        <v>331</v>
      </c>
      <c r="D56" s="157">
        <f t="shared" si="44"/>
        <v>91</v>
      </c>
      <c r="E56" s="423">
        <f t="shared" si="44"/>
        <v>129</v>
      </c>
      <c r="F56" s="422">
        <f t="shared" si="44"/>
        <v>111</v>
      </c>
      <c r="G56" s="422">
        <f t="shared" si="44"/>
        <v>130</v>
      </c>
      <c r="H56" s="157">
        <f t="shared" si="44"/>
        <v>0</v>
      </c>
      <c r="I56" s="159">
        <f t="shared" si="44"/>
        <v>0</v>
      </c>
      <c r="K56" s="371">
        <f>IF(OR(C56&lt;G56,C56&lt;H56,C56&lt;I56),"Er","")</f>
      </c>
      <c r="L56" s="371">
        <f aca="true" t="shared" si="45" ref="L56:Q56">IF(D56&gt;D5,"Er","")</f>
      </c>
      <c r="M56" s="371">
        <f t="shared" si="45"/>
      </c>
      <c r="N56" s="371">
        <f t="shared" si="45"/>
      </c>
      <c r="O56" s="371">
        <f t="shared" si="45"/>
      </c>
      <c r="P56" s="371">
        <f t="shared" si="45"/>
      </c>
      <c r="Q56" s="371">
        <f t="shared" si="45"/>
      </c>
    </row>
    <row r="57" spans="2:17" ht="15.75">
      <c r="B57" s="393" t="s">
        <v>232</v>
      </c>
      <c r="C57" s="235">
        <f>SUM(D57:F57)</f>
        <v>331</v>
      </c>
      <c r="D57" s="219">
        <v>91</v>
      </c>
      <c r="E57" s="219">
        <v>129</v>
      </c>
      <c r="F57" s="220">
        <v>111</v>
      </c>
      <c r="G57" s="219">
        <v>130</v>
      </c>
      <c r="H57" s="219"/>
      <c r="I57" s="221"/>
      <c r="K57" s="371"/>
      <c r="L57" s="371">
        <f aca="true" t="shared" si="46" ref="L57:Q57">IF(D57&gt;D5,"Er","")</f>
      </c>
      <c r="M57" s="371">
        <f t="shared" si="46"/>
      </c>
      <c r="N57" s="371">
        <f t="shared" si="46"/>
      </c>
      <c r="O57" s="371">
        <f t="shared" si="46"/>
      </c>
      <c r="P57" s="371">
        <f t="shared" si="46"/>
      </c>
      <c r="Q57" s="371">
        <f t="shared" si="46"/>
      </c>
    </row>
    <row r="58" spans="2:17" ht="15.75">
      <c r="B58" s="394" t="s">
        <v>229</v>
      </c>
      <c r="C58" s="234">
        <f>SUM(D58:F58)</f>
        <v>16</v>
      </c>
      <c r="D58" s="209">
        <v>4</v>
      </c>
      <c r="E58" s="209">
        <v>8</v>
      </c>
      <c r="F58" s="210">
        <v>4</v>
      </c>
      <c r="G58" s="209">
        <v>5</v>
      </c>
      <c r="H58" s="209"/>
      <c r="I58" s="211"/>
      <c r="K58" s="371"/>
      <c r="L58" s="371">
        <f aca="true" t="shared" si="47" ref="L58:Q58">IF(D58&gt;D5,"Er","")</f>
      </c>
      <c r="M58" s="371">
        <f t="shared" si="47"/>
      </c>
      <c r="N58" s="371">
        <f t="shared" si="47"/>
      </c>
      <c r="O58" s="371">
        <f t="shared" si="47"/>
      </c>
      <c r="P58" s="371">
        <f t="shared" si="47"/>
      </c>
      <c r="Q58" s="371">
        <f t="shared" si="47"/>
      </c>
    </row>
    <row r="59" spans="2:17" ht="15.75">
      <c r="B59" s="394" t="s">
        <v>230</v>
      </c>
      <c r="C59" s="234">
        <f>SUM(D59:F59)</f>
        <v>331</v>
      </c>
      <c r="D59" s="209">
        <v>91</v>
      </c>
      <c r="E59" s="209">
        <v>129</v>
      </c>
      <c r="F59" s="210">
        <v>111</v>
      </c>
      <c r="G59" s="209">
        <v>130</v>
      </c>
      <c r="H59" s="209"/>
      <c r="I59" s="211"/>
      <c r="K59" s="371"/>
      <c r="L59" s="371">
        <f aca="true" t="shared" si="48" ref="L59:Q59">IF(D59&gt;D5,"Er","")</f>
      </c>
      <c r="M59" s="371">
        <f t="shared" si="48"/>
      </c>
      <c r="N59" s="371">
        <f t="shared" si="48"/>
      </c>
      <c r="O59" s="371">
        <f t="shared" si="48"/>
      </c>
      <c r="P59" s="371">
        <f t="shared" si="48"/>
      </c>
      <c r="Q59" s="371">
        <f t="shared" si="48"/>
      </c>
    </row>
    <row r="60" spans="2:17" ht="16.5" thickBot="1">
      <c r="B60" s="395" t="s">
        <v>231</v>
      </c>
      <c r="C60" s="236">
        <f>SUM(D60:F60)</f>
        <v>16</v>
      </c>
      <c r="D60" s="225">
        <v>4</v>
      </c>
      <c r="E60" s="225">
        <v>8</v>
      </c>
      <c r="F60" s="226">
        <v>4</v>
      </c>
      <c r="G60" s="225">
        <v>7</v>
      </c>
      <c r="H60" s="225"/>
      <c r="I60" s="227"/>
      <c r="K60" s="371"/>
      <c r="L60" s="371">
        <f aca="true" t="shared" si="49" ref="L60:Q60">IF(D60&gt;D5,"Er","")</f>
      </c>
      <c r="M60" s="371">
        <f t="shared" si="49"/>
      </c>
      <c r="N60" s="371">
        <f t="shared" si="49"/>
      </c>
      <c r="O60" s="371">
        <f t="shared" si="49"/>
      </c>
      <c r="P60" s="371">
        <f t="shared" si="49"/>
      </c>
      <c r="Q60" s="371">
        <f t="shared" si="49"/>
      </c>
    </row>
    <row r="61" ht="15.75">
      <c r="B61" s="421" t="s">
        <v>151</v>
      </c>
    </row>
  </sheetData>
  <sheetProtection/>
  <mergeCells count="5">
    <mergeCell ref="B51:I51"/>
    <mergeCell ref="B3:B4"/>
    <mergeCell ref="C3:C4"/>
    <mergeCell ref="D3:F3"/>
    <mergeCell ref="G3:I3"/>
  </mergeCells>
  <printOptions/>
  <pageMargins left="0.511811023622047" right="0.236220472440945" top="0.511811023622047" bottom="0.511811023622047" header="0" footer="0.236220472440945"/>
  <pageSetup horizontalDpi="600" verticalDpi="600" orientation="portrait" paperSize="9" scale="8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W96"/>
  <sheetViews>
    <sheetView showGridLines="0" showZeros="0" tabSelected="1" zoomScale="75" zoomScaleNormal="75" zoomScalePageLayoutView="0" workbookViewId="0" topLeftCell="A1">
      <selection activeCell="H27" sqref="H27"/>
    </sheetView>
  </sheetViews>
  <sheetFormatPr defaultColWidth="8.796875" defaultRowHeight="15"/>
  <cols>
    <col min="1" max="1" width="1.59765625" style="1" customWidth="1"/>
    <col min="2" max="2" width="32.59765625" style="1" customWidth="1"/>
    <col min="3" max="12" width="6.59765625" style="1" customWidth="1"/>
    <col min="13" max="13" width="1.59765625" style="2" customWidth="1"/>
    <col min="14" max="23" width="2.59765625" style="63" customWidth="1"/>
    <col min="24" max="16384" width="9" style="1" customWidth="1"/>
  </cols>
  <sheetData>
    <row r="1" spans="2:3" ht="18" customHeight="1">
      <c r="B1" s="12" t="s">
        <v>101</v>
      </c>
      <c r="C1" s="8"/>
    </row>
    <row r="2" ht="4.5" customHeight="1" thickBot="1"/>
    <row r="3" spans="2:12" ht="15.75" customHeight="1">
      <c r="B3" s="614" t="s">
        <v>162</v>
      </c>
      <c r="C3" s="617" t="s">
        <v>61</v>
      </c>
      <c r="D3" s="617" t="s">
        <v>202</v>
      </c>
      <c r="E3" s="619" t="s">
        <v>63</v>
      </c>
      <c r="F3" s="620"/>
      <c r="G3" s="620"/>
      <c r="H3" s="620"/>
      <c r="I3" s="620"/>
      <c r="J3" s="621"/>
      <c r="K3" s="582" t="s">
        <v>62</v>
      </c>
      <c r="L3" s="584"/>
    </row>
    <row r="4" spans="2:12" ht="15.75" customHeight="1">
      <c r="B4" s="615"/>
      <c r="C4" s="618"/>
      <c r="D4" s="618"/>
      <c r="E4" s="611" t="s">
        <v>67</v>
      </c>
      <c r="F4" s="611"/>
      <c r="G4" s="611" t="s">
        <v>68</v>
      </c>
      <c r="H4" s="611"/>
      <c r="I4" s="611" t="s">
        <v>226</v>
      </c>
      <c r="J4" s="611"/>
      <c r="K4" s="612" t="s">
        <v>65</v>
      </c>
      <c r="L4" s="609" t="s">
        <v>203</v>
      </c>
    </row>
    <row r="5" spans="2:12" ht="25.5" customHeight="1">
      <c r="B5" s="616"/>
      <c r="C5" s="613"/>
      <c r="D5" s="613"/>
      <c r="E5" s="15" t="s">
        <v>61</v>
      </c>
      <c r="F5" s="15" t="s">
        <v>64</v>
      </c>
      <c r="G5" s="15" t="s">
        <v>61</v>
      </c>
      <c r="H5" s="15" t="s">
        <v>64</v>
      </c>
      <c r="I5" s="15" t="s">
        <v>61</v>
      </c>
      <c r="J5" s="15" t="s">
        <v>64</v>
      </c>
      <c r="K5" s="613"/>
      <c r="L5" s="610"/>
    </row>
    <row r="6" spans="2:23" ht="15.75">
      <c r="B6" s="165" t="s">
        <v>193</v>
      </c>
      <c r="C6" s="60">
        <f>SUM(C11,C63,C87)</f>
        <v>46</v>
      </c>
      <c r="D6" s="60">
        <f>SUM(D11,D63,D87)</f>
        <v>44</v>
      </c>
      <c r="E6" s="60">
        <f>SUM(E11,E63,E87)</f>
        <v>23</v>
      </c>
      <c r="F6" s="60">
        <f aca="true" t="shared" si="0" ref="F6:L6">SUM(F11,F63,F87)</f>
        <v>23</v>
      </c>
      <c r="G6" s="60">
        <f t="shared" si="0"/>
        <v>23</v>
      </c>
      <c r="H6" s="60">
        <f t="shared" si="0"/>
        <v>21</v>
      </c>
      <c r="I6" s="61">
        <f t="shared" si="0"/>
        <v>0</v>
      </c>
      <c r="J6" s="61">
        <f t="shared" si="0"/>
        <v>0</v>
      </c>
      <c r="K6" s="60">
        <f t="shared" si="0"/>
        <v>0</v>
      </c>
      <c r="L6" s="62">
        <f t="shared" si="0"/>
        <v>0</v>
      </c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2:23" ht="15.75">
      <c r="B7" s="166" t="s">
        <v>70</v>
      </c>
      <c r="C7" s="156">
        <f>SUM(C8:C10)</f>
        <v>24</v>
      </c>
      <c r="D7" s="156">
        <f>SUM(D8:D10)</f>
        <v>24</v>
      </c>
      <c r="E7" s="157">
        <f aca="true" t="shared" si="1" ref="E7:J7">SUM(E8:E10)</f>
        <v>14</v>
      </c>
      <c r="F7" s="157">
        <f t="shared" si="1"/>
        <v>14</v>
      </c>
      <c r="G7" s="157">
        <f>SUM(G8:G10)</f>
        <v>10</v>
      </c>
      <c r="H7" s="157">
        <f t="shared" si="1"/>
        <v>10</v>
      </c>
      <c r="I7" s="157">
        <f t="shared" si="1"/>
        <v>0</v>
      </c>
      <c r="J7" s="422">
        <f t="shared" si="1"/>
        <v>0</v>
      </c>
      <c r="K7" s="157">
        <f>SUM(K8:K10)</f>
        <v>0</v>
      </c>
      <c r="L7" s="159">
        <f>SUM(L8:L10)</f>
        <v>0</v>
      </c>
      <c r="N7" s="64">
        <f>IF(OR(C7&lt;K7,C7&lt;D7,C7&gt;C6,C7&lt;K7,C7&lt;L7),"Er","")</f>
      </c>
      <c r="O7" s="64">
        <f>IF(OR(D7&gt;C7,D7&lt;L7,D7&gt;D6),"Er","")</f>
      </c>
      <c r="P7" s="64">
        <f aca="true" t="shared" si="2" ref="P7:U7">IF(E7&gt;E6,"Er","")</f>
      </c>
      <c r="Q7" s="64">
        <f t="shared" si="2"/>
      </c>
      <c r="R7" s="64">
        <f t="shared" si="2"/>
      </c>
      <c r="S7" s="64">
        <f t="shared" si="2"/>
      </c>
      <c r="T7" s="64">
        <f t="shared" si="2"/>
      </c>
      <c r="U7" s="64">
        <f t="shared" si="2"/>
      </c>
      <c r="V7" s="64">
        <f>IF(OR(K7&gt;C7,K7&lt;L7,K7&gt;K6),"Er","")</f>
      </c>
      <c r="W7" s="64">
        <f>IF(OR(L7&gt;K7,L7&gt;D7,L7&gt;L6),"Er","")</f>
      </c>
    </row>
    <row r="8" spans="2:23" ht="15.75">
      <c r="B8" s="195" t="s">
        <v>189</v>
      </c>
      <c r="C8" s="115">
        <f>SUM(E8,G8,I8)</f>
        <v>19</v>
      </c>
      <c r="D8" s="115">
        <f aca="true" t="shared" si="3" ref="C8:D10">SUM(F8,H8,J8)</f>
        <v>19</v>
      </c>
      <c r="E8" s="110">
        <v>10</v>
      </c>
      <c r="F8" s="110">
        <v>10</v>
      </c>
      <c r="G8" s="110">
        <v>9</v>
      </c>
      <c r="H8" s="110">
        <v>9</v>
      </c>
      <c r="I8" s="184"/>
      <c r="J8" s="184"/>
      <c r="K8" s="110"/>
      <c r="L8" s="111"/>
      <c r="N8" s="64">
        <f>IF(OR(C8&lt;D8,C8&lt;K8,C8&lt;L8,C8&gt;C13+C38),"Er","")</f>
      </c>
      <c r="O8" s="64">
        <f>IF(OR(D8&gt;C8,D8&lt;L8,D8&gt;D13+D38),"Er","")</f>
      </c>
      <c r="P8" s="64">
        <f>IF(OR(E8&gt;E13+E38,E8&gt;E6),"Er","")</f>
      </c>
      <c r="Q8" s="64">
        <f>IF(OR(F8&gt;E8,F8&gt;F6,F8&gt;F13+F38),"Er","")</f>
      </c>
      <c r="R8" s="64">
        <f>IF(OR(G8&gt;G6,G8&gt;G13+G38),"Er","")</f>
      </c>
      <c r="S8" s="64">
        <f>IF(OR(H8&gt;G8,H8&gt;H6,H8&gt;H13+H38),"Er","")</f>
      </c>
      <c r="T8" s="64">
        <f>IF(OR(I8&gt;I6,I8&gt;I13+I38),"Er","")</f>
      </c>
      <c r="U8" s="64">
        <f>IF(OR(J8&gt;I8,J8&gt;J6,J8&gt;J13+J38),"Er","")</f>
      </c>
      <c r="V8" s="64">
        <f>IF(OR(K8&gt;C8,K8&lt;L8,K8&gt;K6,K8&gt;K13+K38),"Er","")</f>
      </c>
      <c r="W8" s="64">
        <f>IF(OR(L8&gt;K8,L8&gt;L6,L8&gt;D8,L8&gt;L13+L38),"Er","")</f>
      </c>
    </row>
    <row r="9" spans="2:23" ht="15.75">
      <c r="B9" s="196" t="s">
        <v>190</v>
      </c>
      <c r="C9" s="160">
        <f t="shared" si="3"/>
        <v>3</v>
      </c>
      <c r="D9" s="160">
        <f t="shared" si="3"/>
        <v>3</v>
      </c>
      <c r="E9" s="110">
        <v>3</v>
      </c>
      <c r="F9" s="110">
        <v>3</v>
      </c>
      <c r="G9" s="110"/>
      <c r="H9" s="110"/>
      <c r="I9" s="184"/>
      <c r="J9" s="184"/>
      <c r="K9" s="110"/>
      <c r="L9" s="111"/>
      <c r="N9" s="64">
        <f>IF(OR(C9&lt;D9,C9&lt;K9,C9&lt;L9),"Er","")</f>
      </c>
      <c r="O9" s="64">
        <f>IF(OR(D9&gt;C9,D9&lt;L9),"Er","")</f>
      </c>
      <c r="P9" s="64">
        <f>IF(E9&gt;E6,"Er","")</f>
      </c>
      <c r="Q9" s="64">
        <f>IF(OR(F9&gt;E9,F9&gt;F6),"Er","")</f>
      </c>
      <c r="R9" s="64">
        <f>IF(G9&gt;G6,"Er","")</f>
      </c>
      <c r="S9" s="64">
        <f>IF(OR(H9&gt;G9,H9&gt;H6),"Er","")</f>
      </c>
      <c r="T9" s="64">
        <f>IF(I9&gt;I6,"Er","")</f>
      </c>
      <c r="U9" s="64">
        <f>IF(OR(J9&gt;I9,J9&gt;J6),"Er","")</f>
      </c>
      <c r="V9" s="64">
        <f>IF(OR(K9&gt;C9,K9&lt;L9,K9&gt;K6),"Er","")</f>
      </c>
      <c r="W9" s="64">
        <f>IF(OR(L9&gt;K9,L9&gt;L6,L9&gt;D9),"Er","")</f>
      </c>
    </row>
    <row r="10" spans="2:23" ht="15.75">
      <c r="B10" s="197" t="s">
        <v>191</v>
      </c>
      <c r="C10" s="161">
        <f t="shared" si="3"/>
        <v>2</v>
      </c>
      <c r="D10" s="161">
        <f t="shared" si="3"/>
        <v>2</v>
      </c>
      <c r="E10" s="185">
        <v>1</v>
      </c>
      <c r="F10" s="185">
        <v>1</v>
      </c>
      <c r="G10" s="185">
        <v>1</v>
      </c>
      <c r="H10" s="185">
        <v>1</v>
      </c>
      <c r="I10" s="186"/>
      <c r="J10" s="186"/>
      <c r="K10" s="185"/>
      <c r="L10" s="187"/>
      <c r="N10" s="64">
        <f>IF(OR(C10&lt;D10,C10&lt;K10,C10&lt;L10),"Er","")</f>
      </c>
      <c r="O10" s="64">
        <f>IF(OR(D10&gt;C10,D10&lt;L10),"Er","")</f>
      </c>
      <c r="P10" s="64">
        <f>IF(E10&gt;E6,"Er","")</f>
      </c>
      <c r="Q10" s="64">
        <f>IF(OR(F10&gt;E10,F10&gt;F6),"Er","")</f>
      </c>
      <c r="R10" s="64">
        <f>IF(G10&gt;G6,"Er","")</f>
      </c>
      <c r="S10" s="64">
        <f>IF(OR(H10&gt;G10,H10&gt;H6),"Er","")</f>
      </c>
      <c r="T10" s="64">
        <f>IF(I10&gt;I6,"Er","")</f>
      </c>
      <c r="U10" s="64">
        <f>IF(OR(J10&gt;I10,J10&gt;J6),"Er","")</f>
      </c>
      <c r="V10" s="64">
        <f>IF(OR(K10&gt;C10,K10&lt;L10,K10&gt;K6),"Er","")</f>
      </c>
      <c r="W10" s="64">
        <f>IF(OR(L10&gt;K10,L10&gt;L6,L10&gt;D10),"Er","")</f>
      </c>
    </row>
    <row r="11" spans="2:23" ht="15.75">
      <c r="B11" s="167" t="s">
        <v>167</v>
      </c>
      <c r="C11" s="162">
        <f aca="true" t="shared" si="4" ref="C11:L11">SUM(C13,C38)</f>
        <v>35</v>
      </c>
      <c r="D11" s="163">
        <f t="shared" si="4"/>
        <v>35</v>
      </c>
      <c r="E11" s="163">
        <f t="shared" si="4"/>
        <v>19</v>
      </c>
      <c r="F11" s="163">
        <f t="shared" si="4"/>
        <v>19</v>
      </c>
      <c r="G11" s="163">
        <f t="shared" si="4"/>
        <v>16</v>
      </c>
      <c r="H11" s="163">
        <f t="shared" si="4"/>
        <v>16</v>
      </c>
      <c r="I11" s="163">
        <f t="shared" si="4"/>
        <v>0</v>
      </c>
      <c r="J11" s="163">
        <f t="shared" si="4"/>
        <v>0</v>
      </c>
      <c r="K11" s="163">
        <f t="shared" si="4"/>
        <v>0</v>
      </c>
      <c r="L11" s="164">
        <f t="shared" si="4"/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2:12" ht="15.75">
      <c r="B12" s="622" t="s">
        <v>116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4"/>
    </row>
    <row r="13" spans="2:23" ht="15.75">
      <c r="B13" s="168" t="s">
        <v>194</v>
      </c>
      <c r="C13" s="156">
        <f>SUM(C14:C16)</f>
        <v>10</v>
      </c>
      <c r="D13" s="156">
        <f>SUM(D14:D16)</f>
        <v>10</v>
      </c>
      <c r="E13" s="156">
        <f aca="true" t="shared" si="5" ref="E13:J13">SUM(E14:E16)</f>
        <v>7</v>
      </c>
      <c r="F13" s="156">
        <f t="shared" si="5"/>
        <v>7</v>
      </c>
      <c r="G13" s="156">
        <f t="shared" si="5"/>
        <v>3</v>
      </c>
      <c r="H13" s="156">
        <f t="shared" si="5"/>
        <v>3</v>
      </c>
      <c r="I13" s="156">
        <f t="shared" si="5"/>
        <v>0</v>
      </c>
      <c r="J13" s="158">
        <f t="shared" si="5"/>
        <v>0</v>
      </c>
      <c r="K13" s="156">
        <f>SUM(K14:K16)</f>
        <v>0</v>
      </c>
      <c r="L13" s="169">
        <f>SUM(L14:L16)</f>
        <v>0</v>
      </c>
      <c r="N13" s="64">
        <f>IF(OR(C13&lt;D13,C13+C38&lt;C8,C13&lt;K13,C13&lt;L13),"Er","")</f>
      </c>
      <c r="O13" s="64">
        <f>IF(OR(D13&gt;C13,D13&lt;L13,D13+D38&lt;D8),"Er","")</f>
      </c>
      <c r="P13" s="64">
        <f>IF(OR(E13+E38&lt;E8,E13&lt;F13),"Er","")</f>
      </c>
      <c r="Q13" s="64">
        <f>IF(OR(F13&gt;E13,F13+F38&lt;F8),"Er","")</f>
      </c>
      <c r="R13" s="64">
        <f>IF(G13+G38&lt;G8,"Er","")</f>
      </c>
      <c r="S13" s="64">
        <f>IF(OR(H13&gt;G13,H13+H38&lt;H8),"Er","")</f>
      </c>
      <c r="T13" s="64">
        <f>IF(I13+I38&lt;I8,"Er","")</f>
      </c>
      <c r="U13" s="64">
        <f>IF(OR(J13&gt;I13,J13+J38&lt;J8),"Er","")</f>
      </c>
      <c r="V13" s="64">
        <f>IF(OR(K13+K38&lt;K8,K13&lt;L13,K13&gt;C13),"Er","")</f>
      </c>
      <c r="W13" s="64">
        <f>IF(OR(L13&gt;K13,L13&gt;D13,L13+L38&lt;L8),"Er","")</f>
      </c>
    </row>
    <row r="14" spans="2:23" ht="15.75">
      <c r="B14" s="118" t="s">
        <v>187</v>
      </c>
      <c r="C14" s="115">
        <f aca="true" t="shared" si="6" ref="C14:D17">SUM(E14,G14,I14)</f>
        <v>10</v>
      </c>
      <c r="D14" s="115">
        <f t="shared" si="6"/>
        <v>10</v>
      </c>
      <c r="E14" s="110">
        <v>7</v>
      </c>
      <c r="F14" s="110">
        <v>7</v>
      </c>
      <c r="G14" s="110">
        <v>3</v>
      </c>
      <c r="H14" s="110">
        <v>3</v>
      </c>
      <c r="I14" s="184"/>
      <c r="J14" s="184"/>
      <c r="K14" s="110"/>
      <c r="L14" s="111"/>
      <c r="N14" s="64">
        <f>IF(OR(C14&lt;D14,C14&lt;K14,C14&lt;L14),"Er","")</f>
      </c>
      <c r="O14" s="64">
        <f>IF(OR(D14&gt;C14,D14&lt;L14),"Er","")</f>
      </c>
      <c r="P14" s="64"/>
      <c r="Q14" s="64">
        <f>IF(F14&gt;E14,"Er","")</f>
      </c>
      <c r="R14" s="64"/>
      <c r="S14" s="64">
        <f>IF(H14&gt;G14,"Er","")</f>
      </c>
      <c r="T14" s="64"/>
      <c r="U14" s="64">
        <f>IF(J14&gt;I14,"Er","")</f>
      </c>
      <c r="V14" s="64">
        <f>IF(OR(K14&lt;L14,K14&gt;C14),"Er","")</f>
      </c>
      <c r="W14" s="64">
        <f>IF(OR(L14&gt;D14,L14&gt;K14),"Er","")</f>
      </c>
    </row>
    <row r="15" spans="2:23" ht="15.75">
      <c r="B15" s="198" t="s">
        <v>188</v>
      </c>
      <c r="C15" s="160">
        <f t="shared" si="6"/>
        <v>0</v>
      </c>
      <c r="D15" s="160">
        <f t="shared" si="6"/>
        <v>0</v>
      </c>
      <c r="E15" s="110"/>
      <c r="F15" s="110"/>
      <c r="G15" s="110"/>
      <c r="H15" s="110"/>
      <c r="I15" s="184"/>
      <c r="J15" s="184"/>
      <c r="K15" s="110"/>
      <c r="L15" s="111"/>
      <c r="N15" s="64">
        <f>IF(OR(C15&lt;D15,C15&lt;K15,C15&lt;L15),"Er","")</f>
      </c>
      <c r="O15" s="64">
        <f>IF(OR(D15&gt;C15,D15&lt;L15),"Er","")</f>
      </c>
      <c r="P15" s="64"/>
      <c r="Q15" s="64">
        <f>IF(F15&gt;E15,"Er","")</f>
      </c>
      <c r="R15" s="64"/>
      <c r="S15" s="64">
        <f>IF(H15&gt;G15,"Er","")</f>
      </c>
      <c r="T15" s="64"/>
      <c r="U15" s="64">
        <f>IF(J15&gt;I15,"Er","")</f>
      </c>
      <c r="V15" s="64">
        <f>IF(OR(K15&lt;L15,K15&gt;C15),"Er","")</f>
      </c>
      <c r="W15" s="64">
        <f>IF(OR(L15&gt;D15,L15&gt;K15),"Er","")</f>
      </c>
    </row>
    <row r="16" spans="2:23" ht="15.75">
      <c r="B16" s="199" t="s">
        <v>186</v>
      </c>
      <c r="C16" s="172">
        <f t="shared" si="6"/>
        <v>0</v>
      </c>
      <c r="D16" s="172">
        <f t="shared" si="6"/>
        <v>0</v>
      </c>
      <c r="E16" s="106"/>
      <c r="F16" s="106"/>
      <c r="G16" s="106"/>
      <c r="H16" s="106"/>
      <c r="I16" s="188"/>
      <c r="J16" s="188"/>
      <c r="K16" s="106"/>
      <c r="L16" s="107"/>
      <c r="N16" s="64">
        <f>IF(OR(C16&lt;D16,C16&lt;K16,C16&lt;L16),"Er","")</f>
      </c>
      <c r="O16" s="64">
        <f>IF(OR(D16&gt;C16,D16&lt;L16),"Er","")</f>
      </c>
      <c r="P16" s="64"/>
      <c r="Q16" s="64">
        <f>IF(F16&gt;E16,"Er","")</f>
      </c>
      <c r="R16" s="64"/>
      <c r="S16" s="64">
        <f>IF(H16&gt;G16,"Er","")</f>
      </c>
      <c r="T16" s="64"/>
      <c r="U16" s="64">
        <f>IF(J16&gt;I16,"Er","")</f>
      </c>
      <c r="V16" s="64">
        <f>IF(OR(K16&lt;L16,K16&gt;C16),"Er","")</f>
      </c>
      <c r="W16" s="64">
        <f>IF(OR(L16&gt;D16,L16&gt;K16),"Er","")</f>
      </c>
    </row>
    <row r="17" spans="2:23" ht="18" customHeight="1">
      <c r="B17" s="200" t="s">
        <v>192</v>
      </c>
      <c r="C17" s="115">
        <f t="shared" si="6"/>
        <v>0</v>
      </c>
      <c r="D17" s="115">
        <f t="shared" si="6"/>
        <v>0</v>
      </c>
      <c r="E17" s="189"/>
      <c r="F17" s="189"/>
      <c r="G17" s="189"/>
      <c r="H17" s="189"/>
      <c r="I17" s="454"/>
      <c r="J17" s="454"/>
      <c r="K17" s="189"/>
      <c r="L17" s="190"/>
      <c r="N17" s="64">
        <f>IF(OR(C17&lt;D17,C17&gt;C13,C17&lt;K17,C17&lt;L17),"Er","")</f>
      </c>
      <c r="O17" s="64">
        <f>IF(OR(D17&gt;C17,D17&gt;D13,D17&lt;L17),"Er","")</f>
      </c>
      <c r="P17" s="64">
        <f>IF(E17&gt;E13,"Er","")</f>
      </c>
      <c r="Q17" s="64">
        <f>IF(OR(F17&gt;F13,F17&gt;E17),"Er","")</f>
      </c>
      <c r="R17" s="64">
        <f>IF(G17&gt;G13,"Er","")</f>
      </c>
      <c r="S17" s="64">
        <f>IF(OR(H17&gt;H13,H17&gt;G17),"Er","")</f>
      </c>
      <c r="T17" s="64">
        <f>IF(I17&gt;I13,"Er","")</f>
      </c>
      <c r="U17" s="64">
        <f>IF(OR(J17&gt;J13,J17&gt;I17),"Er","")</f>
      </c>
      <c r="V17" s="64">
        <f>IF(OR(K17&lt;L17,K17&gt;C17,K17&gt;K13),"Er","")</f>
      </c>
      <c r="W17" s="64">
        <f>IF(OR(L17&gt;D17,L17&gt;K17,L17&gt;L13),"Er","")</f>
      </c>
    </row>
    <row r="18" spans="2:23" ht="15.75">
      <c r="B18" s="166" t="s">
        <v>276</v>
      </c>
      <c r="C18" s="170">
        <f>SUM(C19:C27)</f>
        <v>10</v>
      </c>
      <c r="D18" s="170">
        <f>SUM(D19:D27)</f>
        <v>10</v>
      </c>
      <c r="E18" s="171">
        <f aca="true" t="shared" si="7" ref="E18:J18">E13</f>
        <v>7</v>
      </c>
      <c r="F18" s="171">
        <f t="shared" si="7"/>
        <v>7</v>
      </c>
      <c r="G18" s="171">
        <f t="shared" si="7"/>
        <v>3</v>
      </c>
      <c r="H18" s="171">
        <f t="shared" si="7"/>
        <v>3</v>
      </c>
      <c r="I18" s="171">
        <f t="shared" si="7"/>
        <v>0</v>
      </c>
      <c r="J18" s="171">
        <f t="shared" si="7"/>
        <v>0</v>
      </c>
      <c r="K18" s="171">
        <f>K13</f>
        <v>0</v>
      </c>
      <c r="L18" s="171">
        <f>L13</f>
        <v>0</v>
      </c>
      <c r="N18" s="59">
        <f>IF(OR(C18&lt;D18,C18&lt;K18,C18&lt;&gt;C13),"Er","")</f>
      </c>
      <c r="O18" s="59">
        <f>IF(OR(D18&gt;C18,D18&lt;L18,D18&lt;&gt;D13),"Er","")</f>
      </c>
      <c r="P18" s="59">
        <f aca="true" t="shared" si="8" ref="P18:U18">IF(AND(E18&lt;&gt;SUM(E19:E27),E18&lt;&gt;""),"Er","")</f>
      </c>
      <c r="Q18" s="59">
        <f t="shared" si="8"/>
      </c>
      <c r="R18" s="59">
        <f t="shared" si="8"/>
      </c>
      <c r="S18" s="59">
        <f t="shared" si="8"/>
      </c>
      <c r="T18" s="59">
        <f t="shared" si="8"/>
      </c>
      <c r="U18" s="59">
        <f t="shared" si="8"/>
      </c>
      <c r="V18" s="59">
        <f>IF(OR(K18&lt;L18,K18&gt;C18,AND(K18&lt;&gt;SUM(K19:K27),K18&lt;&gt;"")),"Er","")</f>
      </c>
      <c r="W18" s="59">
        <f>IF(OR(L18&gt;K18,L18&gt;D18,AND(L18&lt;&gt;SUM(L19:L27),L18&lt;&gt;"")),"Er","")</f>
      </c>
    </row>
    <row r="19" spans="2:23" ht="15.75">
      <c r="B19" s="118" t="s">
        <v>266</v>
      </c>
      <c r="C19" s="173">
        <f aca="true" t="shared" si="9" ref="C19:D36">SUM(E19,G19,I19)</f>
        <v>0</v>
      </c>
      <c r="D19" s="173">
        <f t="shared" si="9"/>
        <v>0</v>
      </c>
      <c r="E19" s="110"/>
      <c r="F19" s="110"/>
      <c r="G19" s="110"/>
      <c r="H19" s="110"/>
      <c r="I19" s="110"/>
      <c r="J19" s="110"/>
      <c r="K19" s="110"/>
      <c r="L19" s="111"/>
      <c r="N19" s="59">
        <f aca="true" t="shared" si="10" ref="N19:N27">IF(OR(C19&lt;D19,C19&lt;K19),"Er","")</f>
      </c>
      <c r="O19" s="59">
        <f aca="true" t="shared" si="11" ref="O19:O27">IF(D19&gt;C19,"Er","")</f>
      </c>
      <c r="P19" s="59">
        <f>IF(E19&gt;E18,"Er","")</f>
      </c>
      <c r="Q19" s="59">
        <f>IF(OR(F19&gt;F18,F19&gt;E19),"Er","")</f>
      </c>
      <c r="R19" s="59">
        <f>IF(G19&gt;G18,"Er","")</f>
      </c>
      <c r="S19" s="59">
        <f>IF(OR(H19&gt;G19,H19&gt;H18),"Er","")</f>
      </c>
      <c r="T19" s="59">
        <f>IF(I19&gt;I18,"Er","")</f>
      </c>
      <c r="U19" s="59">
        <f>IF(OR(J19&gt;I19,J19&gt;J18),"Er","")</f>
      </c>
      <c r="V19" s="59">
        <f>IF(OR(K19&gt;C19,K19&gt;K18,K19&lt;L19),"Er","")</f>
      </c>
      <c r="W19" s="59">
        <f>IF(OR(L19&gt;K19,L19&gt;D19,L19&gt;L18),"Er","")</f>
      </c>
    </row>
    <row r="20" spans="2:23" ht="15.75">
      <c r="B20" s="121" t="s">
        <v>267</v>
      </c>
      <c r="C20" s="174">
        <f t="shared" si="9"/>
        <v>0</v>
      </c>
      <c r="D20" s="174">
        <f t="shared" si="9"/>
        <v>0</v>
      </c>
      <c r="E20" s="110"/>
      <c r="F20" s="110"/>
      <c r="G20" s="110"/>
      <c r="H20" s="110"/>
      <c r="I20" s="110"/>
      <c r="J20" s="110"/>
      <c r="K20" s="110"/>
      <c r="L20" s="111"/>
      <c r="N20" s="59">
        <f t="shared" si="10"/>
      </c>
      <c r="O20" s="59">
        <f t="shared" si="11"/>
      </c>
      <c r="P20" s="59">
        <f>IF(E20&gt;E18,"Er","")</f>
      </c>
      <c r="Q20" s="59">
        <f>IF(OR(F20&gt;F18,F20&gt;E20),"Er","")</f>
      </c>
      <c r="R20" s="59">
        <f>IF(G20&gt;G18,"Er","")</f>
      </c>
      <c r="S20" s="59">
        <f>IF(OR(H20&gt;G20,H20&gt;H18),"Er","")</f>
      </c>
      <c r="T20" s="59">
        <f>IF(I20&gt;I18,"Er","")</f>
      </c>
      <c r="U20" s="59">
        <f>IF(OR(J20&gt;I20,J20&gt;J18),"Er","")</f>
      </c>
      <c r="V20" s="59">
        <f>IF(OR(K20&gt;C20,K20&gt;K18,K20&lt;L20),"Er","")</f>
      </c>
      <c r="W20" s="59">
        <f>IF(OR(L20&gt;K20,L20&gt;D20,L20&gt;L18),"Er","")</f>
      </c>
    </row>
    <row r="21" spans="2:23" ht="15.75">
      <c r="B21" s="121" t="s">
        <v>268</v>
      </c>
      <c r="C21" s="174">
        <f t="shared" si="9"/>
        <v>0</v>
      </c>
      <c r="D21" s="174">
        <f t="shared" si="9"/>
        <v>0</v>
      </c>
      <c r="E21" s="110"/>
      <c r="F21" s="110"/>
      <c r="G21" s="110"/>
      <c r="H21" s="110"/>
      <c r="I21" s="110"/>
      <c r="J21" s="110"/>
      <c r="K21" s="110"/>
      <c r="L21" s="111"/>
      <c r="N21" s="59">
        <f t="shared" si="10"/>
      </c>
      <c r="O21" s="59">
        <f t="shared" si="11"/>
      </c>
      <c r="P21" s="59">
        <f>IF(E21&gt;E18,"Er","")</f>
      </c>
      <c r="Q21" s="59">
        <f>IF(OR(F21&gt;F18,F21&gt;E21),"Er","")</f>
      </c>
      <c r="R21" s="59">
        <f>IF(G21&gt;G18,"Er","")</f>
      </c>
      <c r="S21" s="59">
        <f>IF(OR(H21&gt;G21,H21&gt;H18),"Er","")</f>
      </c>
      <c r="T21" s="59">
        <f>IF(I21&gt;I18,"Er","")</f>
      </c>
      <c r="U21" s="59">
        <f>IF(OR(J21&gt;I21,J21&gt;J18),"Er","")</f>
      </c>
      <c r="V21" s="59">
        <f>IF(OR(K21&gt;C21,K21&gt;K18,K21&lt;L21),"Er","")</f>
      </c>
      <c r="W21" s="59">
        <f>IF(OR(L21&gt;K21,L21&gt;D21,L21&gt;L18),"Er","")</f>
      </c>
    </row>
    <row r="22" spans="2:23" ht="15.75">
      <c r="B22" s="121" t="s">
        <v>269</v>
      </c>
      <c r="C22" s="174">
        <f t="shared" si="9"/>
        <v>0</v>
      </c>
      <c r="D22" s="174">
        <f t="shared" si="9"/>
        <v>0</v>
      </c>
      <c r="E22" s="110"/>
      <c r="F22" s="110"/>
      <c r="G22" s="110"/>
      <c r="H22" s="110"/>
      <c r="I22" s="110"/>
      <c r="J22" s="110"/>
      <c r="K22" s="110"/>
      <c r="L22" s="111"/>
      <c r="N22" s="59">
        <f t="shared" si="10"/>
      </c>
      <c r="O22" s="59">
        <f t="shared" si="11"/>
      </c>
      <c r="P22" s="59">
        <f>IF(E22&gt;E18,"Er","")</f>
      </c>
      <c r="Q22" s="59">
        <f>IF(OR(F22&gt;F18,F22&gt;E22),"Er","")</f>
      </c>
      <c r="R22" s="59">
        <f>IF(G22&gt;G18,"Er","")</f>
      </c>
      <c r="S22" s="59">
        <f>IF(OR(H22&gt;G22,H22&gt;H18),"Er","")</f>
      </c>
      <c r="T22" s="59">
        <f>IF(I22&gt;I18,"Er","")</f>
      </c>
      <c r="U22" s="59">
        <f>IF(OR(J22&gt;I22,J22&gt;J18),"Er","")</f>
      </c>
      <c r="V22" s="59">
        <f>IF(OR(K22&gt;C22,K22&gt;K18,K22&lt;L22),"Er","")</f>
      </c>
      <c r="W22" s="59">
        <f>IF(OR(L22&gt;K22,L22&gt;D22,L22&gt;L18),"Er","")</f>
      </c>
    </row>
    <row r="23" spans="2:23" ht="15.75">
      <c r="B23" s="121" t="s">
        <v>270</v>
      </c>
      <c r="C23" s="174">
        <f t="shared" si="9"/>
        <v>10</v>
      </c>
      <c r="D23" s="174">
        <f t="shared" si="9"/>
        <v>10</v>
      </c>
      <c r="E23" s="110">
        <v>7</v>
      </c>
      <c r="F23" s="110">
        <v>7</v>
      </c>
      <c r="G23" s="110">
        <v>3</v>
      </c>
      <c r="H23" s="110">
        <v>3</v>
      </c>
      <c r="I23" s="110"/>
      <c r="J23" s="110"/>
      <c r="K23" s="110"/>
      <c r="L23" s="111"/>
      <c r="N23" s="59">
        <f t="shared" si="10"/>
      </c>
      <c r="O23" s="59">
        <f t="shared" si="11"/>
      </c>
      <c r="P23" s="59">
        <f>IF(E23&gt;E18,"Er","")</f>
      </c>
      <c r="Q23" s="59">
        <f>IF(OR(F23&gt;F18,F23&gt;E23),"Er","")</f>
      </c>
      <c r="R23" s="59">
        <f>IF(G23&gt;G18,"Er","")</f>
      </c>
      <c r="S23" s="59">
        <f>IF(OR(H23&gt;G23,H23&gt;H18),"Er","")</f>
      </c>
      <c r="T23" s="59">
        <f>IF(I23&gt;I18,"Er","")</f>
      </c>
      <c r="U23" s="59">
        <f>IF(OR(J23&gt;I23,J23&gt;J18),"Er","")</f>
      </c>
      <c r="V23" s="59">
        <f>IF(OR(K23&gt;C23,K23&gt;K18,K23&lt;L23),"Er","")</f>
      </c>
      <c r="W23" s="59">
        <f>IF(OR(L23&gt;K23,L23&gt;D23,L23&gt;L18),"Er","")</f>
      </c>
    </row>
    <row r="24" spans="2:23" ht="15.75">
      <c r="B24" s="121" t="s">
        <v>271</v>
      </c>
      <c r="C24" s="174">
        <f t="shared" si="9"/>
        <v>0</v>
      </c>
      <c r="D24" s="174">
        <f t="shared" si="9"/>
        <v>0</v>
      </c>
      <c r="E24" s="110"/>
      <c r="F24" s="110"/>
      <c r="G24" s="110"/>
      <c r="H24" s="110"/>
      <c r="I24" s="110"/>
      <c r="J24" s="110"/>
      <c r="K24" s="110"/>
      <c r="L24" s="111"/>
      <c r="N24" s="59">
        <f t="shared" si="10"/>
      </c>
      <c r="O24" s="59">
        <f t="shared" si="11"/>
      </c>
      <c r="P24" s="59">
        <f>IF(E24&gt;E18,"Er","")</f>
      </c>
      <c r="Q24" s="59">
        <f>IF(OR(F24&gt;F18,F24&gt;E24),"Er","")</f>
      </c>
      <c r="R24" s="59">
        <f>IF(G24&gt;G18,"Er","")</f>
      </c>
      <c r="S24" s="59">
        <f>IF(OR(H24&gt;G24,H24&gt;H18),"Er","")</f>
      </c>
      <c r="T24" s="59">
        <f>IF(I24&gt;I18,"Er","")</f>
      </c>
      <c r="U24" s="59">
        <f>IF(OR(J24&gt;I24,J24&gt;J18),"Er","")</f>
      </c>
      <c r="V24" s="59">
        <f>IF(OR(K24&gt;C24,K24&gt;K18,K24&lt;L24),"Er","")</f>
      </c>
      <c r="W24" s="59">
        <f>IF(OR(L24&gt;K24,L24&gt;D24,L24&gt;L18),"Er","")</f>
      </c>
    </row>
    <row r="25" spans="2:23" ht="15.75">
      <c r="B25" s="121" t="s">
        <v>272</v>
      </c>
      <c r="C25" s="174">
        <f t="shared" si="9"/>
        <v>0</v>
      </c>
      <c r="D25" s="174">
        <f t="shared" si="9"/>
        <v>0</v>
      </c>
      <c r="E25" s="110"/>
      <c r="F25" s="110"/>
      <c r="G25" s="110"/>
      <c r="H25" s="110"/>
      <c r="I25" s="110"/>
      <c r="J25" s="110"/>
      <c r="K25" s="110"/>
      <c r="L25" s="111"/>
      <c r="N25" s="59">
        <f t="shared" si="10"/>
      </c>
      <c r="O25" s="59">
        <f t="shared" si="11"/>
      </c>
      <c r="P25" s="59">
        <f>IF(E25&gt;E18,"Er","")</f>
      </c>
      <c r="Q25" s="59">
        <f>IF(OR(F25&gt;F18,F25&gt;E25),"Er","")</f>
      </c>
      <c r="R25" s="59">
        <f>IF(G25&gt;G18,"Er","")</f>
      </c>
      <c r="S25" s="59">
        <f>IF(OR(H25&gt;G25,H25&gt;H18),"Er","")</f>
      </c>
      <c r="T25" s="59">
        <f>IF(I25&gt;I18,"Er","")</f>
      </c>
      <c r="U25" s="59">
        <f>IF(OR(J25&gt;I25,J25&gt;J18),"Er","")</f>
      </c>
      <c r="V25" s="59">
        <f>IF(OR(K25&gt;C25,K25&gt;K18,K25&lt;L25),"Er","")</f>
      </c>
      <c r="W25" s="59">
        <f>IF(OR(L25&gt;K25,L25&gt;D25,L25&gt;L18),"Er","")</f>
      </c>
    </row>
    <row r="26" spans="2:23" ht="15.75">
      <c r="B26" s="121" t="s">
        <v>273</v>
      </c>
      <c r="C26" s="175">
        <f t="shared" si="9"/>
        <v>0</v>
      </c>
      <c r="D26" s="175">
        <f t="shared" si="9"/>
        <v>0</v>
      </c>
      <c r="E26" s="106"/>
      <c r="F26" s="106"/>
      <c r="G26" s="106"/>
      <c r="H26" s="106"/>
      <c r="I26" s="106"/>
      <c r="J26" s="106"/>
      <c r="K26" s="106"/>
      <c r="L26" s="107"/>
      <c r="N26" s="59">
        <f t="shared" si="10"/>
      </c>
      <c r="O26" s="59">
        <f t="shared" si="11"/>
      </c>
      <c r="P26" s="59">
        <f>IF(E26&gt;E18,"Er","")</f>
      </c>
      <c r="Q26" s="59">
        <f>IF(OR(F26&gt;F18,F26&gt;E26),"Er","")</f>
      </c>
      <c r="R26" s="59">
        <f>IF(G26&gt;G18,"Er","")</f>
      </c>
      <c r="S26" s="59">
        <f>IF(OR(H26&gt;G26,H26&gt;H18),"Er","")</f>
      </c>
      <c r="T26" s="59">
        <f>IF(I26&gt;I18,"Er","")</f>
      </c>
      <c r="U26" s="59">
        <f>IF(OR(J26&gt;I26,J26&gt;J18),"Er","")</f>
      </c>
      <c r="V26" s="59">
        <f>IF(OR(K26&gt;C26,K26&gt;K18,K26&lt;L26),"Er","")</f>
      </c>
      <c r="W26" s="59">
        <f>IF(OR(L26&gt;K26,L26&gt;D26,L26&gt;L18),"Er","")</f>
      </c>
    </row>
    <row r="27" spans="2:23" ht="15.75">
      <c r="B27" s="201" t="s">
        <v>274</v>
      </c>
      <c r="C27" s="175">
        <f t="shared" si="9"/>
        <v>0</v>
      </c>
      <c r="D27" s="175">
        <f t="shared" si="9"/>
        <v>0</v>
      </c>
      <c r="E27" s="106"/>
      <c r="F27" s="106"/>
      <c r="G27" s="106"/>
      <c r="H27" s="106"/>
      <c r="I27" s="106"/>
      <c r="J27" s="106"/>
      <c r="K27" s="106"/>
      <c r="L27" s="107"/>
      <c r="N27" s="59">
        <f t="shared" si="10"/>
      </c>
      <c r="O27" s="59">
        <f t="shared" si="11"/>
      </c>
      <c r="P27" s="59">
        <f>IF(E27&gt;E18,"Er","")</f>
      </c>
      <c r="Q27" s="59">
        <f>IF(OR(F27&gt;F18,F27&gt;E27),"Er","")</f>
      </c>
      <c r="R27" s="59">
        <f>IF(G27&gt;G18,"Er","")</f>
      </c>
      <c r="S27" s="59">
        <f>IF(OR(H27&gt;G27,H27&gt;H18),"Er","")</f>
      </c>
      <c r="T27" s="59">
        <f>IF(I27&gt;I18,"Er","")</f>
      </c>
      <c r="U27" s="59">
        <f>IF(OR(J27&gt;I27,J27&gt;J18),"Er","")</f>
      </c>
      <c r="V27" s="59">
        <f>IF(OR(K27&gt;C27,K27&gt;K18,K27&lt;L27),"Er","")</f>
      </c>
      <c r="W27" s="59">
        <f>IF(OR(L27&gt;K27,L27&gt;D27,L27&gt;L18),"Er","")</f>
      </c>
    </row>
    <row r="28" spans="2:23" ht="15.75">
      <c r="B28" s="180" t="s">
        <v>277</v>
      </c>
      <c r="C28" s="171">
        <f>SUM(C29:C36)</f>
        <v>10</v>
      </c>
      <c r="D28" s="171">
        <f>SUM(D29:D36)</f>
        <v>10</v>
      </c>
      <c r="E28" s="171">
        <f aca="true" t="shared" si="12" ref="E28:J28">E13</f>
        <v>7</v>
      </c>
      <c r="F28" s="171">
        <f t="shared" si="12"/>
        <v>7</v>
      </c>
      <c r="G28" s="171">
        <f t="shared" si="12"/>
        <v>3</v>
      </c>
      <c r="H28" s="171">
        <f t="shared" si="12"/>
        <v>3</v>
      </c>
      <c r="I28" s="171">
        <f t="shared" si="12"/>
        <v>0</v>
      </c>
      <c r="J28" s="171">
        <f t="shared" si="12"/>
        <v>0</v>
      </c>
      <c r="K28" s="171">
        <f>K13</f>
        <v>0</v>
      </c>
      <c r="L28" s="171">
        <f>L13</f>
        <v>0</v>
      </c>
      <c r="N28" s="59">
        <f>IF(OR(C28&lt;D28,C28&lt;K28,C28&lt;&gt;C13),"Er","")</f>
      </c>
      <c r="O28" s="59">
        <f>IF(OR(D28&gt;C28,D28&lt;L28,D28&lt;&gt;D13),"Er","")</f>
      </c>
      <c r="P28" s="59">
        <f aca="true" t="shared" si="13" ref="P28:U28">IF(AND(E28&lt;&gt;SUM(E29:E36),E28&lt;&gt;0),"Er","")</f>
      </c>
      <c r="Q28" s="59">
        <f t="shared" si="13"/>
      </c>
      <c r="R28" s="59">
        <f t="shared" si="13"/>
      </c>
      <c r="S28" s="59">
        <f t="shared" si="13"/>
      </c>
      <c r="T28" s="59">
        <f t="shared" si="13"/>
      </c>
      <c r="U28" s="59">
        <f t="shared" si="13"/>
      </c>
      <c r="V28" s="59">
        <f>IF(OR(K28&lt;L28,K28&gt;C28,AND(K28&lt;&gt;SUM(K29:K36),K28&lt;&gt;0)),"Er","")</f>
      </c>
      <c r="W28" s="59">
        <f>IF(OR(L28&gt;K28,L28&gt;D28,AND(L28&lt;&gt;SUM(L29:L36),L28&lt;&gt;0)),"Er","")</f>
      </c>
    </row>
    <row r="29" spans="2:23" ht="15.75">
      <c r="B29" s="202" t="s">
        <v>287</v>
      </c>
      <c r="C29" s="173">
        <f t="shared" si="9"/>
        <v>1</v>
      </c>
      <c r="D29" s="173">
        <f t="shared" si="9"/>
        <v>1</v>
      </c>
      <c r="E29" s="110">
        <v>1</v>
      </c>
      <c r="F29" s="110">
        <v>1</v>
      </c>
      <c r="G29" s="110"/>
      <c r="H29" s="110"/>
      <c r="I29" s="110"/>
      <c r="J29" s="110"/>
      <c r="K29" s="110"/>
      <c r="L29" s="111"/>
      <c r="N29" s="59">
        <f aca="true" t="shared" si="14" ref="N29:N36">IF(OR(C29&lt;D29,C29&lt;K29),"Er","")</f>
      </c>
      <c r="O29" s="59">
        <f aca="true" t="shared" si="15" ref="O29:O36">IF(D29&gt;C29,"Er","")</f>
      </c>
      <c r="P29" s="59">
        <f>IF(E29&gt;E28,"Er","")</f>
      </c>
      <c r="Q29" s="59">
        <f>IF(OR(F29&gt;F28,F29&gt;E29),"Er","")</f>
      </c>
      <c r="R29" s="59">
        <f>IF(G29&gt;G28,"Er","")</f>
      </c>
      <c r="S29" s="59">
        <f>IF(OR(H29&gt;G29,H29&gt;H28),"Er","")</f>
      </c>
      <c r="T29" s="59">
        <f>IF(I29&gt;I28,"Er","")</f>
      </c>
      <c r="U29" s="59">
        <f>IF(OR(J29&gt;I29,J29&gt;J28),"Er","")</f>
      </c>
      <c r="V29" s="59">
        <f>IF(OR(K29&gt;C29,K29&gt;K28,K29&lt;L29),"Er","")</f>
      </c>
      <c r="W29" s="59">
        <f>IF(OR(L29&gt;K29,L29&gt;D29,L29&gt;L28),"Er","")</f>
      </c>
    </row>
    <row r="30" spans="2:23" ht="15.75">
      <c r="B30" s="121" t="s">
        <v>288</v>
      </c>
      <c r="C30" s="176">
        <f t="shared" si="9"/>
        <v>5</v>
      </c>
      <c r="D30" s="176">
        <f t="shared" si="9"/>
        <v>5</v>
      </c>
      <c r="E30" s="110">
        <v>2</v>
      </c>
      <c r="F30" s="110">
        <v>2</v>
      </c>
      <c r="G30" s="110">
        <v>3</v>
      </c>
      <c r="H30" s="110">
        <v>3</v>
      </c>
      <c r="I30" s="110"/>
      <c r="J30" s="110"/>
      <c r="K30" s="110"/>
      <c r="L30" s="111"/>
      <c r="N30" s="59">
        <f t="shared" si="14"/>
      </c>
      <c r="O30" s="59">
        <f t="shared" si="15"/>
      </c>
      <c r="P30" s="59">
        <f>IF(E30&gt;E28,"Er","")</f>
      </c>
      <c r="Q30" s="59">
        <f>IF(OR(F30&gt;F28,F30&gt;E30),"Er","")</f>
      </c>
      <c r="R30" s="59">
        <f>IF(G30&gt;G28,"Er","")</f>
      </c>
      <c r="S30" s="59">
        <f>IF(OR(H30&gt;G30,H30&gt;H28),"Er","")</f>
      </c>
      <c r="T30" s="59">
        <f>IF(I30&gt;I28,"Er","")</f>
      </c>
      <c r="U30" s="59">
        <f>IF(OR(J30&gt;I30,J30&gt;J28),"Er","")</f>
      </c>
      <c r="V30" s="59">
        <f>IF(OR(K30&gt;C30,K30&gt;K28,K30&lt;L30),"Er","")</f>
      </c>
      <c r="W30" s="59">
        <f>IF(OR(L30&gt;K30,L30&gt;D30,L30&gt;L28),"Er","")</f>
      </c>
    </row>
    <row r="31" spans="2:23" ht="15.75">
      <c r="B31" s="121" t="s">
        <v>278</v>
      </c>
      <c r="C31" s="174">
        <f t="shared" si="9"/>
        <v>2</v>
      </c>
      <c r="D31" s="174">
        <f t="shared" si="9"/>
        <v>2</v>
      </c>
      <c r="E31" s="110">
        <v>2</v>
      </c>
      <c r="F31" s="110">
        <v>2</v>
      </c>
      <c r="G31" s="110"/>
      <c r="H31" s="110"/>
      <c r="I31" s="110"/>
      <c r="J31" s="110"/>
      <c r="K31" s="110"/>
      <c r="L31" s="111"/>
      <c r="N31" s="59">
        <f t="shared" si="14"/>
      </c>
      <c r="O31" s="59">
        <f t="shared" si="15"/>
      </c>
      <c r="P31" s="59">
        <f>IF(E31&gt;E28,"Er","")</f>
      </c>
      <c r="Q31" s="59">
        <f>IF(OR(F31&gt;F28,F31&gt;E31),"Er","")</f>
      </c>
      <c r="R31" s="59">
        <f>IF(G31&gt;G28,"Er","")</f>
      </c>
      <c r="S31" s="59">
        <f>IF(OR(H31&gt;G31,H31&gt;H28),"Er","")</f>
      </c>
      <c r="T31" s="59">
        <f>IF(I31&gt;I28,"Er","")</f>
      </c>
      <c r="U31" s="59">
        <f>IF(OR(J31&gt;I31,J31&gt;J28),"Er","")</f>
      </c>
      <c r="V31" s="59">
        <f>IF(OR(K31&gt;C31,K31&gt;K28,K31&lt;L31),"Er","")</f>
      </c>
      <c r="W31" s="59">
        <f>IF(OR(L31&gt;K31,L31&gt;D31,L31&gt;L28),"Er","")</f>
      </c>
    </row>
    <row r="32" spans="2:23" ht="15.75">
      <c r="B32" s="121" t="s">
        <v>279</v>
      </c>
      <c r="C32" s="174">
        <f t="shared" si="9"/>
        <v>2</v>
      </c>
      <c r="D32" s="174">
        <f t="shared" si="9"/>
        <v>2</v>
      </c>
      <c r="E32" s="110">
        <v>2</v>
      </c>
      <c r="F32" s="110">
        <v>2</v>
      </c>
      <c r="G32" s="110"/>
      <c r="H32" s="110"/>
      <c r="I32" s="110"/>
      <c r="J32" s="110"/>
      <c r="K32" s="110"/>
      <c r="L32" s="111"/>
      <c r="N32" s="59">
        <f t="shared" si="14"/>
      </c>
      <c r="O32" s="59">
        <f t="shared" si="15"/>
      </c>
      <c r="P32" s="59">
        <f>IF(E32&gt;E28,"Er","")</f>
      </c>
      <c r="Q32" s="59">
        <f>IF(OR(F32&gt;F28,F32&gt;E32),"Er","")</f>
      </c>
      <c r="R32" s="59">
        <f>IF(G32&gt;G28,"Er","")</f>
      </c>
      <c r="S32" s="59">
        <f>IF(OR(H32&gt;G32,H32&gt;H28),"Er","")</f>
      </c>
      <c r="T32" s="59">
        <f>IF(I32&gt;I28,"Er","")</f>
      </c>
      <c r="U32" s="59">
        <f>IF(OR(J32&gt;I32,J32&gt;J28),"Er","")</f>
      </c>
      <c r="V32" s="59">
        <f>IF(OR(K32&gt;C32,K32&gt;K28,K32&lt;L32),"Er","")</f>
      </c>
      <c r="W32" s="59">
        <f>IF(OR(L32&gt;K32,L32&gt;D32,L32&gt;L28),"Er","")</f>
      </c>
    </row>
    <row r="33" spans="2:23" ht="15.75">
      <c r="B33" s="121" t="s">
        <v>280</v>
      </c>
      <c r="C33" s="174">
        <f t="shared" si="9"/>
        <v>0</v>
      </c>
      <c r="D33" s="174">
        <f t="shared" si="9"/>
        <v>0</v>
      </c>
      <c r="E33" s="110"/>
      <c r="F33" s="110"/>
      <c r="G33" s="110"/>
      <c r="H33" s="110"/>
      <c r="I33" s="110"/>
      <c r="J33" s="110"/>
      <c r="K33" s="110"/>
      <c r="L33" s="111"/>
      <c r="N33" s="59">
        <f t="shared" si="14"/>
      </c>
      <c r="O33" s="59">
        <f t="shared" si="15"/>
      </c>
      <c r="P33" s="59">
        <f>IF(E33&gt;E28,"Er","")</f>
      </c>
      <c r="Q33" s="59">
        <f>IF(OR(F33&gt;F28,F33&gt;E33),"Er","")</f>
      </c>
      <c r="R33" s="59">
        <f>IF(G33&gt;G28,"Er","")</f>
      </c>
      <c r="S33" s="59">
        <f>IF(OR(H33&gt;G33,H33&gt;H28),"Er","")</f>
      </c>
      <c r="T33" s="59">
        <f>IF(I33&gt;I28,"Er","")</f>
      </c>
      <c r="U33" s="59">
        <f>IF(OR(J33&gt;I33,J33&gt;J28),"Er","")</f>
      </c>
      <c r="V33" s="59">
        <f>IF(OR(K33&gt;C33,K33&gt;K28,K33&lt;L33),"Er","")</f>
      </c>
      <c r="W33" s="59">
        <f>IF(OR(L33&gt;K33,L33&gt;D33,L33&gt;L28),"Er","")</f>
      </c>
    </row>
    <row r="34" spans="2:23" ht="15.75">
      <c r="B34" s="121" t="s">
        <v>281</v>
      </c>
      <c r="C34" s="174">
        <f t="shared" si="9"/>
        <v>0</v>
      </c>
      <c r="D34" s="174">
        <f t="shared" si="9"/>
        <v>0</v>
      </c>
      <c r="E34" s="110"/>
      <c r="F34" s="110"/>
      <c r="G34" s="110"/>
      <c r="H34" s="110"/>
      <c r="I34" s="110"/>
      <c r="J34" s="110"/>
      <c r="K34" s="110"/>
      <c r="L34" s="111"/>
      <c r="N34" s="59">
        <f t="shared" si="14"/>
      </c>
      <c r="O34" s="59">
        <f t="shared" si="15"/>
      </c>
      <c r="P34" s="59">
        <f>IF(E34&gt;E28,"Er","")</f>
      </c>
      <c r="Q34" s="59">
        <f>IF(OR(F34&gt;F28,F34&gt;E34),"Er","")</f>
      </c>
      <c r="R34" s="59">
        <f>IF(G34&gt;G28,"Er","")</f>
      </c>
      <c r="S34" s="59">
        <f>IF(OR(H34&gt;G34,H34&gt;H28),"Er","")</f>
      </c>
      <c r="T34" s="59">
        <f>IF(I34&gt;I28,"Er","")</f>
      </c>
      <c r="U34" s="59">
        <f>IF(OR(J34&gt;I34,J34&gt;J28),"Er","")</f>
      </c>
      <c r="V34" s="59">
        <f>IF(OR(K34&gt;C34,K34&gt;K28,K34&lt;L34),"Er","")</f>
      </c>
      <c r="W34" s="59">
        <f>IF(OR(L34&gt;K34,L34&gt;D34,L34&gt;L28),"Er","")</f>
      </c>
    </row>
    <row r="35" spans="2:23" ht="15.75">
      <c r="B35" s="121" t="s">
        <v>282</v>
      </c>
      <c r="C35" s="174">
        <f t="shared" si="9"/>
        <v>0</v>
      </c>
      <c r="D35" s="174">
        <f t="shared" si="9"/>
        <v>0</v>
      </c>
      <c r="E35" s="110"/>
      <c r="F35" s="110"/>
      <c r="G35" s="110"/>
      <c r="H35" s="110"/>
      <c r="I35" s="110"/>
      <c r="J35" s="110"/>
      <c r="K35" s="110"/>
      <c r="L35" s="111"/>
      <c r="N35" s="59">
        <f t="shared" si="14"/>
      </c>
      <c r="O35" s="59">
        <f t="shared" si="15"/>
      </c>
      <c r="P35" s="59">
        <f>IF(E35&gt;E28,"Er","")</f>
      </c>
      <c r="Q35" s="59">
        <f>IF(OR(F35&gt;F28,F35&gt;E35),"Er","")</f>
      </c>
      <c r="R35" s="59">
        <f>IF(G35&gt;G28,"Er","")</f>
      </c>
      <c r="S35" s="59">
        <f>IF(OR(H35&gt;G35,H35&gt;H28),"Er","")</f>
      </c>
      <c r="T35" s="59">
        <f>IF(I35&gt;I28,"Er","")</f>
      </c>
      <c r="U35" s="59">
        <f>IF(OR(J35&gt;I35,J35&gt;J28),"Er","")</f>
      </c>
      <c r="V35" s="59">
        <f>IF(OR(K35&gt;C35,K35&gt;K28,K35&lt;L35),"Er","")</f>
      </c>
      <c r="W35" s="59">
        <f>IF(OR(L35&gt;K35,L35&gt;D35,L35&gt;L28),"Er","")</f>
      </c>
    </row>
    <row r="36" spans="2:23" ht="15.75">
      <c r="B36" s="119" t="s">
        <v>283</v>
      </c>
      <c r="C36" s="177">
        <f t="shared" si="9"/>
        <v>0</v>
      </c>
      <c r="D36" s="177">
        <f t="shared" si="9"/>
        <v>0</v>
      </c>
      <c r="E36" s="185"/>
      <c r="F36" s="185"/>
      <c r="G36" s="185"/>
      <c r="H36" s="185"/>
      <c r="I36" s="185"/>
      <c r="J36" s="185"/>
      <c r="K36" s="185"/>
      <c r="L36" s="187"/>
      <c r="N36" s="59">
        <f t="shared" si="14"/>
      </c>
      <c r="O36" s="59">
        <f t="shared" si="15"/>
      </c>
      <c r="P36" s="59">
        <f>IF(E36&gt;E28,"Er","")</f>
      </c>
      <c r="Q36" s="59">
        <f>IF(OR(F36&gt;F28,F36&gt;E36),"Er","")</f>
      </c>
      <c r="R36" s="59">
        <f>IF(G36&gt;G28,"Er","")</f>
      </c>
      <c r="S36" s="59">
        <f>IF(OR(H36&gt;G36,H36&gt;H28),"Er","")</f>
      </c>
      <c r="T36" s="59">
        <f>IF(I36&gt;I28,"Er","")</f>
      </c>
      <c r="U36" s="59">
        <f>IF(OR(J36&gt;I36,J36&gt;J28),"Er","")</f>
      </c>
      <c r="V36" s="59">
        <f>IF(OR(K36&gt;C36,K36&gt;K28,K36&lt;L36),"Er","")</f>
      </c>
      <c r="W36" s="59">
        <f>IF(OR(L36&gt;K36,L36&gt;D36,L36&gt;L28),"Er","")</f>
      </c>
    </row>
    <row r="37" spans="2:12" ht="15.75">
      <c r="B37" s="606" t="s">
        <v>117</v>
      </c>
      <c r="C37" s="607"/>
      <c r="D37" s="607"/>
      <c r="E37" s="607"/>
      <c r="F37" s="607"/>
      <c r="G37" s="607"/>
      <c r="H37" s="607"/>
      <c r="I37" s="607"/>
      <c r="J37" s="607"/>
      <c r="K37" s="607"/>
      <c r="L37" s="608"/>
    </row>
    <row r="38" spans="2:23" ht="15.75">
      <c r="B38" s="168" t="s">
        <v>194</v>
      </c>
      <c r="C38" s="156">
        <f>SUM(C39:C41)</f>
        <v>25</v>
      </c>
      <c r="D38" s="156">
        <f>SUM(D39:D41)</f>
        <v>25</v>
      </c>
      <c r="E38" s="156">
        <f aca="true" t="shared" si="16" ref="E38:J38">SUM(E39:E41)</f>
        <v>12</v>
      </c>
      <c r="F38" s="156">
        <f t="shared" si="16"/>
        <v>12</v>
      </c>
      <c r="G38" s="156">
        <f t="shared" si="16"/>
        <v>13</v>
      </c>
      <c r="H38" s="156">
        <f t="shared" si="16"/>
        <v>13</v>
      </c>
      <c r="I38" s="156">
        <f t="shared" si="16"/>
        <v>0</v>
      </c>
      <c r="J38" s="158">
        <f t="shared" si="16"/>
        <v>0</v>
      </c>
      <c r="K38" s="156">
        <f>SUM(K39:K41)</f>
        <v>0</v>
      </c>
      <c r="L38" s="169">
        <f>SUM(L39:L41)</f>
        <v>0</v>
      </c>
      <c r="N38" s="64">
        <f>IF(OR(C38&lt;D38,C38+C13&lt;C8,C38&lt;K38,C38&lt;L38),"Er","")</f>
      </c>
      <c r="O38" s="64">
        <f>IF(OR(D38&gt;C38,D38&lt;L38,D38+D13&lt;D8),"Er","")</f>
      </c>
      <c r="P38" s="64">
        <f>IF(E38+E13&lt;E8,"Er","")</f>
      </c>
      <c r="Q38" s="64">
        <f>IF(OR(F38&gt;E38,F38+F13&lt;F8),"Er","")</f>
      </c>
      <c r="R38" s="64">
        <f>IF(G38+G13&lt;G8,"Er","")</f>
      </c>
      <c r="S38" s="64">
        <f>IF(OR(H38&gt;G38,H38+H13&lt;H8),"Er","")</f>
      </c>
      <c r="T38" s="64">
        <f>IF(I38+I13&lt;I8,"Er","")</f>
      </c>
      <c r="U38" s="64">
        <f>IF(OR(J38&gt;I38,J38+J13&lt;J8),"Er","")</f>
      </c>
      <c r="V38" s="64">
        <f>IF(OR(K38+K13&lt;K8,K38&lt;L38,K38&gt;C38),"Er","")</f>
      </c>
      <c r="W38" s="64">
        <f>IF(OR(L38&gt;K38,L38&gt;D38,L38+L13&lt;L8),"Er","")</f>
      </c>
    </row>
    <row r="39" spans="2:23" ht="15.75">
      <c r="B39" s="118" t="s">
        <v>187</v>
      </c>
      <c r="C39" s="115">
        <f aca="true" t="shared" si="17" ref="C39:D42">SUM(E39,G39,I39)</f>
        <v>25</v>
      </c>
      <c r="D39" s="115">
        <f t="shared" si="17"/>
        <v>25</v>
      </c>
      <c r="E39" s="110">
        <v>12</v>
      </c>
      <c r="F39" s="110">
        <v>12</v>
      </c>
      <c r="G39" s="110">
        <v>13</v>
      </c>
      <c r="H39" s="110">
        <v>13</v>
      </c>
      <c r="I39" s="184"/>
      <c r="J39" s="184"/>
      <c r="K39" s="110"/>
      <c r="L39" s="111"/>
      <c r="N39" s="64">
        <f>IF(OR(C39&lt;D39,C39&lt;K39,C39&lt;L39),"Er","")</f>
      </c>
      <c r="O39" s="64">
        <f>IF(OR(D39&gt;C39,D39&lt;L39),"Er","")</f>
      </c>
      <c r="P39" s="64"/>
      <c r="Q39" s="64">
        <f>IF(F39&gt;E39,"Er","")</f>
      </c>
      <c r="R39" s="64"/>
      <c r="S39" s="64">
        <f>IF(H39&gt;G39,"Er","")</f>
      </c>
      <c r="T39" s="64"/>
      <c r="U39" s="64">
        <f>IF(J39&gt;I39,"Er","")</f>
      </c>
      <c r="V39" s="64">
        <f>IF(OR(K39&lt;L39,K39&gt;C39),"Er","")</f>
      </c>
      <c r="W39" s="64">
        <f>IF(OR(L39&gt;D39,L39&gt;K39),"Er","")</f>
      </c>
    </row>
    <row r="40" spans="2:23" ht="15.75">
      <c r="B40" s="198" t="s">
        <v>188</v>
      </c>
      <c r="C40" s="160">
        <f t="shared" si="17"/>
        <v>0</v>
      </c>
      <c r="D40" s="160">
        <f t="shared" si="17"/>
        <v>0</v>
      </c>
      <c r="E40" s="110"/>
      <c r="F40" s="110"/>
      <c r="G40" s="110"/>
      <c r="H40" s="110"/>
      <c r="I40" s="184"/>
      <c r="J40" s="184"/>
      <c r="K40" s="110"/>
      <c r="L40" s="111"/>
      <c r="N40" s="64">
        <f>IF(OR(C40&lt;D40,C40&lt;K40,C40&lt;L40),"Er","")</f>
      </c>
      <c r="O40" s="64">
        <f>IF(OR(D40&gt;C40,D40&lt;L40),"Er","")</f>
      </c>
      <c r="P40" s="64"/>
      <c r="Q40" s="64">
        <f>IF(F40&gt;E40,"Er","")</f>
      </c>
      <c r="R40" s="64"/>
      <c r="S40" s="64">
        <f>IF(H40&gt;G40,"Er","")</f>
      </c>
      <c r="T40" s="64"/>
      <c r="U40" s="64">
        <f>IF(J40&gt;I40,"Er","")</f>
      </c>
      <c r="V40" s="64">
        <f>IF(OR(K40&lt;L40,K40&gt;C40),"Er","")</f>
      </c>
      <c r="W40" s="64">
        <f>IF(OR(L40&gt;D40,L40&gt;K40),"Er","")</f>
      </c>
    </row>
    <row r="41" spans="2:23" ht="15.75">
      <c r="B41" s="199" t="s">
        <v>186</v>
      </c>
      <c r="C41" s="172">
        <f t="shared" si="17"/>
        <v>0</v>
      </c>
      <c r="D41" s="172">
        <f t="shared" si="17"/>
        <v>0</v>
      </c>
      <c r="E41" s="106"/>
      <c r="F41" s="106"/>
      <c r="G41" s="106"/>
      <c r="H41" s="106"/>
      <c r="I41" s="188"/>
      <c r="J41" s="188"/>
      <c r="K41" s="106"/>
      <c r="L41" s="107"/>
      <c r="N41" s="64">
        <f>IF(OR(C41&lt;D41,C41&lt;K41,C41&lt;L41),"Er","")</f>
      </c>
      <c r="O41" s="64">
        <f>IF(OR(D41&gt;C41,D41&lt;L41),"Er","")</f>
      </c>
      <c r="P41" s="64"/>
      <c r="Q41" s="64">
        <f>IF(F41&gt;E41,"Er","")</f>
      </c>
      <c r="R41" s="64"/>
      <c r="S41" s="64">
        <f>IF(H41&gt;G41,"Er","")</f>
      </c>
      <c r="T41" s="64"/>
      <c r="U41" s="64">
        <f>IF(J41&gt;I41,"Er","")</f>
      </c>
      <c r="V41" s="64">
        <f>IF(OR(K41&lt;L41,K41&gt;C41),"Er","")</f>
      </c>
      <c r="W41" s="64">
        <f>IF(OR(L41&gt;D41,L41&gt;K41),"Er","")</f>
      </c>
    </row>
    <row r="42" spans="2:23" ht="16.5" customHeight="1">
      <c r="B42" s="24" t="s">
        <v>192</v>
      </c>
      <c r="C42" s="115">
        <f t="shared" si="17"/>
        <v>0</v>
      </c>
      <c r="D42" s="115">
        <f t="shared" si="17"/>
        <v>0</v>
      </c>
      <c r="E42" s="189"/>
      <c r="F42" s="189"/>
      <c r="G42" s="189"/>
      <c r="H42" s="189"/>
      <c r="I42" s="454"/>
      <c r="J42" s="454"/>
      <c r="K42" s="189"/>
      <c r="L42" s="190"/>
      <c r="N42" s="64">
        <f>IF(OR(C42&lt;D42,C42&gt;C38,C42&lt;K42,C42&lt;L42),"Er","")</f>
      </c>
      <c r="O42" s="64">
        <f>IF(OR(D42&gt;C42,D42&gt;D38,D42&lt;L42),"Er","")</f>
      </c>
      <c r="P42" s="64">
        <f>IF(E42&gt;E38,"Er","")</f>
      </c>
      <c r="Q42" s="64">
        <f>IF(OR(F42&gt;F38,F42&gt;E42),"Er","")</f>
      </c>
      <c r="R42" s="64">
        <f>IF(G42&gt;G38,"Er","")</f>
      </c>
      <c r="S42" s="64">
        <f>IF(OR(H42&gt;H38,H42&gt;G42),"Er","")</f>
      </c>
      <c r="T42" s="64">
        <f>IF(I42&gt;I38,"Er","")</f>
      </c>
      <c r="U42" s="64">
        <f>IF(OR(J42&gt;J38,J42&gt;I42),"Er","")</f>
      </c>
      <c r="V42" s="64">
        <f>IF(OR(K42&lt;L42,K42&gt;C42,K42&gt;K38),"Er","")</f>
      </c>
      <c r="W42" s="64">
        <f>IF(OR(L42&gt;D42,L42&gt;K42,L42&gt;L38),"Er","")</f>
      </c>
    </row>
    <row r="43" spans="2:23" ht="15.75">
      <c r="B43" s="166" t="s">
        <v>276</v>
      </c>
      <c r="C43" s="170">
        <f>SUM(C44:C52)</f>
        <v>25</v>
      </c>
      <c r="D43" s="170">
        <f>SUM(D44:D52)</f>
        <v>25</v>
      </c>
      <c r="E43" s="171">
        <f aca="true" t="shared" si="18" ref="E43:J43">E38</f>
        <v>12</v>
      </c>
      <c r="F43" s="171">
        <f t="shared" si="18"/>
        <v>12</v>
      </c>
      <c r="G43" s="171">
        <f t="shared" si="18"/>
        <v>13</v>
      </c>
      <c r="H43" s="171">
        <f t="shared" si="18"/>
        <v>13</v>
      </c>
      <c r="I43" s="171">
        <f t="shared" si="18"/>
        <v>0</v>
      </c>
      <c r="J43" s="171">
        <f t="shared" si="18"/>
        <v>0</v>
      </c>
      <c r="K43" s="171">
        <f>K38</f>
        <v>0</v>
      </c>
      <c r="L43" s="171">
        <f>L38</f>
        <v>0</v>
      </c>
      <c r="N43" s="59">
        <f>IF(OR(C43&lt;D43,C43&lt;K43,C43&lt;&gt;C38),"Er","")</f>
      </c>
      <c r="O43" s="59">
        <f>IF(OR(D43&gt;C43,D43&lt;L43,D43&lt;&gt;D38),"Er","")</f>
      </c>
      <c r="P43" s="59">
        <f aca="true" t="shared" si="19" ref="P43:U43">IF(AND(E43&lt;&gt;SUM(E44:E52),E43&lt;&gt;""),"Er","")</f>
      </c>
      <c r="Q43" s="59">
        <f t="shared" si="19"/>
      </c>
      <c r="R43" s="59">
        <f t="shared" si="19"/>
      </c>
      <c r="S43" s="59">
        <f t="shared" si="19"/>
      </c>
      <c r="T43" s="59">
        <f t="shared" si="19"/>
      </c>
      <c r="U43" s="59">
        <f t="shared" si="19"/>
      </c>
      <c r="V43" s="59">
        <f>IF(OR(K43&lt;L43,K43&gt;C43,AND(K43&lt;&gt;SUM(K44:K52),K43&lt;&gt;"")),"Er","")</f>
      </c>
      <c r="W43" s="59">
        <f>IF(OR(L43&gt;K43,L43&gt;D43,AND(L43&lt;&gt;SUM(L44:L52),L43&lt;&gt;"")),"Er","")</f>
      </c>
    </row>
    <row r="44" spans="2:23" ht="15.75">
      <c r="B44" s="118" t="s">
        <v>266</v>
      </c>
      <c r="C44" s="173">
        <f aca="true" t="shared" si="20" ref="C44:D52">SUM(E44,G44,I44)</f>
        <v>0</v>
      </c>
      <c r="D44" s="173">
        <f t="shared" si="20"/>
        <v>0</v>
      </c>
      <c r="E44" s="110"/>
      <c r="F44" s="110"/>
      <c r="G44" s="110"/>
      <c r="H44" s="110"/>
      <c r="I44" s="110"/>
      <c r="J44" s="110"/>
      <c r="K44" s="110"/>
      <c r="L44" s="111"/>
      <c r="N44" s="59">
        <f aca="true" t="shared" si="21" ref="N44:N52">IF(OR(C44&lt;D44,C44&lt;K44),"Er","")</f>
      </c>
      <c r="O44" s="59">
        <f aca="true" t="shared" si="22" ref="O44:O52">IF(D44&gt;C44,"Er","")</f>
      </c>
      <c r="P44" s="59">
        <f>IF(E44&gt;E43,"Er","")</f>
      </c>
      <c r="Q44" s="59">
        <f>IF(OR(F44&gt;F43,F44&gt;E44),"Er","")</f>
      </c>
      <c r="R44" s="59">
        <f>IF(G44&gt;G43,"Er","")</f>
      </c>
      <c r="S44" s="59">
        <f>IF(OR(H44&gt;G44,H44&gt;H43),"Er","")</f>
      </c>
      <c r="T44" s="59">
        <f>IF(I44&gt;I43,"Er","")</f>
      </c>
      <c r="U44" s="59">
        <f>IF(OR(J44&gt;I44,J44&gt;J43),"Er","")</f>
      </c>
      <c r="V44" s="59">
        <f>IF(OR(K44&gt;C44,K44&gt;K43,K44&lt;L44),"Er","")</f>
      </c>
      <c r="W44" s="59">
        <f>IF(OR(L44&gt;K44,L44&gt;D44,L44&gt;L43),"Er","")</f>
      </c>
    </row>
    <row r="45" spans="2:23" ht="15.75">
      <c r="B45" s="121" t="s">
        <v>267</v>
      </c>
      <c r="C45" s="174">
        <f t="shared" si="20"/>
        <v>0</v>
      </c>
      <c r="D45" s="174">
        <f t="shared" si="20"/>
        <v>0</v>
      </c>
      <c r="E45" s="110"/>
      <c r="F45" s="110"/>
      <c r="G45" s="110"/>
      <c r="H45" s="110"/>
      <c r="I45" s="110"/>
      <c r="J45" s="110"/>
      <c r="K45" s="110"/>
      <c r="L45" s="111"/>
      <c r="N45" s="59">
        <f t="shared" si="21"/>
      </c>
      <c r="O45" s="59">
        <f t="shared" si="22"/>
      </c>
      <c r="P45" s="59">
        <f>IF(E45&gt;E43,"Er","")</f>
      </c>
      <c r="Q45" s="59">
        <f>IF(OR(F45&gt;F43,F45&gt;E45),"Er","")</f>
      </c>
      <c r="R45" s="59">
        <f>IF(G45&gt;G43,"Er","")</f>
      </c>
      <c r="S45" s="59">
        <f>IF(OR(H45&gt;G45,H45&gt;H43),"Er","")</f>
      </c>
      <c r="T45" s="59">
        <f>IF(I45&gt;I43,"Er","")</f>
      </c>
      <c r="U45" s="59">
        <f>IF(OR(J45&gt;I45,J45&gt;J43),"Er","")</f>
      </c>
      <c r="V45" s="59">
        <f>IF(OR(K45&gt;C45,K45&gt;K43,K45&lt;L45),"Er","")</f>
      </c>
      <c r="W45" s="59">
        <f>IF(OR(L45&gt;K45,L45&gt;D45,L45&gt;L43),"Er","")</f>
      </c>
    </row>
    <row r="46" spans="2:23" ht="15.75">
      <c r="B46" s="121" t="s">
        <v>268</v>
      </c>
      <c r="C46" s="174">
        <f t="shared" si="20"/>
        <v>0</v>
      </c>
      <c r="D46" s="174">
        <f t="shared" si="20"/>
        <v>0</v>
      </c>
      <c r="E46" s="110"/>
      <c r="F46" s="110"/>
      <c r="G46" s="110"/>
      <c r="H46" s="110"/>
      <c r="I46" s="110"/>
      <c r="J46" s="110"/>
      <c r="K46" s="110"/>
      <c r="L46" s="111"/>
      <c r="N46" s="59">
        <f t="shared" si="21"/>
      </c>
      <c r="O46" s="59">
        <f t="shared" si="22"/>
      </c>
      <c r="P46" s="59">
        <f>IF(E46&gt;E43,"Er","")</f>
      </c>
      <c r="Q46" s="59">
        <f>IF(OR(F46&gt;F43,F46&gt;E46),"Er","")</f>
      </c>
      <c r="R46" s="59">
        <f>IF(G46&gt;G43,"Er","")</f>
      </c>
      <c r="S46" s="59">
        <f>IF(OR(H46&gt;G46,H46&gt;H43),"Er","")</f>
      </c>
      <c r="T46" s="59">
        <f>IF(I46&gt;I43,"Er","")</f>
      </c>
      <c r="U46" s="59">
        <f>IF(OR(J46&gt;I46,J46&gt;J43),"Er","")</f>
      </c>
      <c r="V46" s="59">
        <f>IF(OR(K46&gt;C46,K46&gt;K43,K46&lt;L46),"Er","")</f>
      </c>
      <c r="W46" s="59">
        <f>IF(OR(L46&gt;K46,L46&gt;D46,L46&gt;L43),"Er","")</f>
      </c>
    </row>
    <row r="47" spans="2:23" ht="15.75">
      <c r="B47" s="121" t="s">
        <v>269</v>
      </c>
      <c r="C47" s="174">
        <f t="shared" si="20"/>
        <v>2</v>
      </c>
      <c r="D47" s="174">
        <f t="shared" si="20"/>
        <v>2</v>
      </c>
      <c r="E47" s="110">
        <v>1</v>
      </c>
      <c r="F47" s="110">
        <v>1</v>
      </c>
      <c r="G47" s="110">
        <v>1</v>
      </c>
      <c r="H47" s="110">
        <v>1</v>
      </c>
      <c r="I47" s="110"/>
      <c r="J47" s="110"/>
      <c r="K47" s="110"/>
      <c r="L47" s="111"/>
      <c r="N47" s="59">
        <f t="shared" si="21"/>
      </c>
      <c r="O47" s="59">
        <f t="shared" si="22"/>
      </c>
      <c r="P47" s="59">
        <f>IF(E47&gt;E43,"Er","")</f>
      </c>
      <c r="Q47" s="59">
        <f>IF(OR(F47&gt;F43,F47&gt;E47),"Er","")</f>
      </c>
      <c r="R47" s="59">
        <f>IF(G47&gt;G43,"Er","")</f>
      </c>
      <c r="S47" s="59">
        <f>IF(OR(H47&gt;G47,H47&gt;H43),"Er","")</f>
      </c>
      <c r="T47" s="59">
        <f>IF(I47&gt;I43,"Er","")</f>
      </c>
      <c r="U47" s="59">
        <f>IF(OR(J47&gt;I47,J47&gt;J43),"Er","")</f>
      </c>
      <c r="V47" s="59">
        <f>IF(OR(K47&gt;C47,K47&gt;K43,K47&lt;L47),"Er","")</f>
      </c>
      <c r="W47" s="59">
        <f>IF(OR(L47&gt;K47,L47&gt;D47,L47&gt;L43),"Er","")</f>
      </c>
    </row>
    <row r="48" spans="2:23" ht="15.75">
      <c r="B48" s="121" t="s">
        <v>270</v>
      </c>
      <c r="C48" s="174">
        <f t="shared" si="20"/>
        <v>23</v>
      </c>
      <c r="D48" s="174">
        <f t="shared" si="20"/>
        <v>23</v>
      </c>
      <c r="E48" s="110">
        <v>11</v>
      </c>
      <c r="F48" s="110">
        <v>11</v>
      </c>
      <c r="G48" s="110">
        <v>12</v>
      </c>
      <c r="H48" s="110">
        <v>12</v>
      </c>
      <c r="I48" s="110"/>
      <c r="J48" s="110"/>
      <c r="K48" s="110"/>
      <c r="L48" s="111"/>
      <c r="N48" s="59">
        <f t="shared" si="21"/>
      </c>
      <c r="O48" s="59">
        <f t="shared" si="22"/>
      </c>
      <c r="P48" s="59">
        <f>IF(E48&gt;E43,"Er","")</f>
      </c>
      <c r="Q48" s="59">
        <f>IF(OR(F48&gt;F43,F48&gt;E48),"Er","")</f>
      </c>
      <c r="R48" s="59">
        <f>IF(G48&gt;G43,"Er","")</f>
      </c>
      <c r="S48" s="59">
        <f>IF(OR(H48&gt;G48,H48&gt;H43),"Er","")</f>
      </c>
      <c r="T48" s="59">
        <f>IF(I48&gt;I43,"Er","")</f>
      </c>
      <c r="U48" s="59">
        <f>IF(OR(J48&gt;I48,J48&gt;J43),"Er","")</f>
      </c>
      <c r="V48" s="59">
        <f>IF(OR(K48&gt;C48,K48&gt;K43,K48&lt;L48),"Er","")</f>
      </c>
      <c r="W48" s="59">
        <f>IF(OR(L48&gt;K48,L48&gt;D48,L48&gt;L43),"Er","")</f>
      </c>
    </row>
    <row r="49" spans="2:23" ht="15.75">
      <c r="B49" s="121" t="s">
        <v>271</v>
      </c>
      <c r="C49" s="174">
        <f t="shared" si="20"/>
        <v>0</v>
      </c>
      <c r="D49" s="174">
        <f t="shared" si="20"/>
        <v>0</v>
      </c>
      <c r="E49" s="110"/>
      <c r="F49" s="110"/>
      <c r="G49" s="110"/>
      <c r="H49" s="110"/>
      <c r="I49" s="110"/>
      <c r="J49" s="110"/>
      <c r="K49" s="110"/>
      <c r="L49" s="111"/>
      <c r="N49" s="59">
        <f t="shared" si="21"/>
      </c>
      <c r="O49" s="59">
        <f t="shared" si="22"/>
      </c>
      <c r="P49" s="59">
        <f>IF(E49&gt;E43,"Er","")</f>
      </c>
      <c r="Q49" s="59">
        <f>IF(OR(F49&gt;F43,F49&gt;E49),"Er","")</f>
      </c>
      <c r="R49" s="59">
        <f>IF(G49&gt;G43,"Er","")</f>
      </c>
      <c r="S49" s="59">
        <f>IF(OR(H49&gt;G49,H49&gt;H43),"Er","")</f>
      </c>
      <c r="T49" s="59">
        <f>IF(I49&gt;I43,"Er","")</f>
      </c>
      <c r="U49" s="59">
        <f>IF(OR(J49&gt;I49,J49&gt;J43),"Er","")</f>
      </c>
      <c r="V49" s="59">
        <f>IF(OR(K49&gt;C49,K49&gt;K43,K49&lt;L49),"Er","")</f>
      </c>
      <c r="W49" s="59">
        <f>IF(OR(L49&gt;K49,L49&gt;D49,L49&gt;L43),"Er","")</f>
      </c>
    </row>
    <row r="50" spans="2:23" ht="15.75">
      <c r="B50" s="121" t="s">
        <v>272</v>
      </c>
      <c r="C50" s="174">
        <f t="shared" si="20"/>
        <v>0</v>
      </c>
      <c r="D50" s="174">
        <f t="shared" si="20"/>
        <v>0</v>
      </c>
      <c r="E50" s="110"/>
      <c r="F50" s="110"/>
      <c r="G50" s="110"/>
      <c r="H50" s="110"/>
      <c r="I50" s="110"/>
      <c r="J50" s="110"/>
      <c r="K50" s="110"/>
      <c r="L50" s="111"/>
      <c r="N50" s="59">
        <f t="shared" si="21"/>
      </c>
      <c r="O50" s="59">
        <f t="shared" si="22"/>
      </c>
      <c r="P50" s="59">
        <f>IF(E50&gt;E43,"Er","")</f>
      </c>
      <c r="Q50" s="59">
        <f>IF(OR(F50&gt;F43,F50&gt;E50),"Er","")</f>
      </c>
      <c r="R50" s="59">
        <f>IF(G50&gt;G43,"Er","")</f>
      </c>
      <c r="S50" s="59">
        <f>IF(OR(H50&gt;G50,H50&gt;H43),"Er","")</f>
      </c>
      <c r="T50" s="59">
        <f>IF(I50&gt;I43,"Er","")</f>
      </c>
      <c r="U50" s="59">
        <f>IF(OR(J50&gt;I50,J50&gt;J43),"Er","")</f>
      </c>
      <c r="V50" s="59">
        <f>IF(OR(K50&gt;C50,K50&gt;K43,K50&lt;L50),"Er","")</f>
      </c>
      <c r="W50" s="59">
        <f>IF(OR(L50&gt;K50,L50&gt;D50,L50&gt;L43),"Er","")</f>
      </c>
    </row>
    <row r="51" spans="2:23" ht="15.75">
      <c r="B51" s="121" t="s">
        <v>273</v>
      </c>
      <c r="C51" s="175">
        <f t="shared" si="20"/>
        <v>0</v>
      </c>
      <c r="D51" s="175">
        <f t="shared" si="20"/>
        <v>0</v>
      </c>
      <c r="E51" s="106"/>
      <c r="F51" s="106"/>
      <c r="G51" s="106"/>
      <c r="H51" s="106"/>
      <c r="I51" s="106"/>
      <c r="J51" s="106"/>
      <c r="K51" s="106"/>
      <c r="L51" s="107"/>
      <c r="N51" s="59">
        <f t="shared" si="21"/>
      </c>
      <c r="O51" s="59">
        <f t="shared" si="22"/>
      </c>
      <c r="P51" s="59">
        <f>IF(E51&gt;E43,"Er","")</f>
      </c>
      <c r="Q51" s="59">
        <f>IF(OR(F51&gt;F43,F51&gt;E51),"Er","")</f>
      </c>
      <c r="R51" s="59">
        <f>IF(G51&gt;G43,"Er","")</f>
      </c>
      <c r="S51" s="59">
        <f>IF(OR(H51&gt;G51,H51&gt;H43),"Er","")</f>
      </c>
      <c r="T51" s="59">
        <f>IF(I51&gt;I43,"Er","")</f>
      </c>
      <c r="U51" s="59">
        <f>IF(OR(J51&gt;I51,J51&gt;J43),"Er","")</f>
      </c>
      <c r="V51" s="59">
        <f>IF(OR(K51&gt;C51,K51&gt;K43,K51&lt;L51),"Er","")</f>
      </c>
      <c r="W51" s="59">
        <f>IF(OR(L51&gt;K51,L51&gt;D51,L51&gt;L43),"Er","")</f>
      </c>
    </row>
    <row r="52" spans="2:23" ht="15.75">
      <c r="B52" s="201" t="s">
        <v>274</v>
      </c>
      <c r="C52" s="175">
        <f t="shared" si="20"/>
        <v>0</v>
      </c>
      <c r="D52" s="175">
        <f t="shared" si="20"/>
        <v>0</v>
      </c>
      <c r="E52" s="106"/>
      <c r="F52" s="106"/>
      <c r="G52" s="106"/>
      <c r="H52" s="106"/>
      <c r="I52" s="106"/>
      <c r="J52" s="106"/>
      <c r="K52" s="106"/>
      <c r="L52" s="107"/>
      <c r="N52" s="59">
        <f t="shared" si="21"/>
      </c>
      <c r="O52" s="59">
        <f t="shared" si="22"/>
      </c>
      <c r="P52" s="59">
        <f>IF(E52&gt;E43,"Er","")</f>
      </c>
      <c r="Q52" s="59">
        <f>IF(OR(F52&gt;F43,F52&gt;E52),"Er","")</f>
      </c>
      <c r="R52" s="59">
        <f>IF(G52&gt;G43,"Er","")</f>
      </c>
      <c r="S52" s="59">
        <f>IF(OR(H52&gt;G52,H52&gt;H43),"Er","")</f>
      </c>
      <c r="T52" s="59">
        <f>IF(I52&gt;I43,"Er","")</f>
      </c>
      <c r="U52" s="59">
        <f>IF(OR(J52&gt;I52,J52&gt;J43),"Er","")</f>
      </c>
      <c r="V52" s="59">
        <f>IF(OR(K52&gt;C52,K52&gt;K43,K52&lt;L52),"Er","")</f>
      </c>
      <c r="W52" s="59">
        <f>IF(OR(L52&gt;K52,L52&gt;D52,L52&gt;L43),"Er","")</f>
      </c>
    </row>
    <row r="53" spans="2:23" ht="15.75">
      <c r="B53" s="180" t="s">
        <v>277</v>
      </c>
      <c r="C53" s="171">
        <f>SUM(C54:C61)</f>
        <v>25</v>
      </c>
      <c r="D53" s="171">
        <f>SUM(D54:D61)</f>
        <v>25</v>
      </c>
      <c r="E53" s="171">
        <f aca="true" t="shared" si="23" ref="E53:J53">E38</f>
        <v>12</v>
      </c>
      <c r="F53" s="171">
        <f t="shared" si="23"/>
        <v>12</v>
      </c>
      <c r="G53" s="171">
        <f t="shared" si="23"/>
        <v>13</v>
      </c>
      <c r="H53" s="171">
        <f t="shared" si="23"/>
        <v>13</v>
      </c>
      <c r="I53" s="171">
        <f t="shared" si="23"/>
        <v>0</v>
      </c>
      <c r="J53" s="171">
        <f t="shared" si="23"/>
        <v>0</v>
      </c>
      <c r="K53" s="171">
        <f>K38</f>
        <v>0</v>
      </c>
      <c r="L53" s="171">
        <f>L38</f>
        <v>0</v>
      </c>
      <c r="N53" s="59">
        <f>IF(OR(C53&lt;D53,C53&lt;K53,C53&lt;&gt;C38),"Er","")</f>
      </c>
      <c r="O53" s="59">
        <f>IF(OR(D53&gt;C53,D53&lt;L53,D53&lt;&gt;D38),"Er","")</f>
      </c>
      <c r="P53" s="59">
        <f aca="true" t="shared" si="24" ref="P53:U53">IF(AND(E53&lt;&gt;SUM(E54:E61),E53&lt;&gt;0),"Er","")</f>
      </c>
      <c r="Q53" s="59">
        <f t="shared" si="24"/>
      </c>
      <c r="R53" s="59">
        <f t="shared" si="24"/>
      </c>
      <c r="S53" s="59">
        <f t="shared" si="24"/>
      </c>
      <c r="T53" s="59">
        <f t="shared" si="24"/>
      </c>
      <c r="U53" s="59">
        <f t="shared" si="24"/>
      </c>
      <c r="V53" s="59">
        <f>IF(OR(K53&lt;L53,K53&gt;C53,AND(K53&lt;&gt;SUM(K54:K61),K53&lt;&gt;0)),"Er","")</f>
      </c>
      <c r="W53" s="59">
        <f>IF(OR(L53&gt;K53,L53&gt;D53,AND(L53&lt;&gt;SUM(L54:L61),L53&lt;&gt;0)),"Er","")</f>
      </c>
    </row>
    <row r="54" spans="2:23" ht="15.75">
      <c r="B54" s="202" t="s">
        <v>287</v>
      </c>
      <c r="C54" s="173">
        <f aca="true" t="shared" si="25" ref="C54:D61">SUM(E54,G54,I54)</f>
        <v>11</v>
      </c>
      <c r="D54" s="173">
        <f t="shared" si="25"/>
        <v>11</v>
      </c>
      <c r="E54" s="110">
        <v>1</v>
      </c>
      <c r="F54" s="110">
        <v>1</v>
      </c>
      <c r="G54" s="110">
        <v>10</v>
      </c>
      <c r="H54" s="110">
        <v>10</v>
      </c>
      <c r="I54" s="110"/>
      <c r="J54" s="110"/>
      <c r="K54" s="110"/>
      <c r="L54" s="111"/>
      <c r="N54" s="59">
        <f aca="true" t="shared" si="26" ref="N54:N61">IF(OR(C54&lt;D54,C54&lt;K54),"Er","")</f>
      </c>
      <c r="O54" s="59">
        <f aca="true" t="shared" si="27" ref="O54:O61">IF(D54&gt;C54,"Er","")</f>
      </c>
      <c r="P54" s="59">
        <f>IF(E54&gt;E53,"Er","")</f>
      </c>
      <c r="Q54" s="59">
        <f>IF(OR(F54&gt;F53,F54&gt;E54),"Er","")</f>
      </c>
      <c r="R54" s="59">
        <f>IF(G54&gt;G53,"Er","")</f>
      </c>
      <c r="S54" s="59">
        <f>IF(OR(H54&gt;G54,H54&gt;H53),"Er","")</f>
      </c>
      <c r="T54" s="59">
        <f>IF(I54&gt;I53,"Er","")</f>
      </c>
      <c r="U54" s="59">
        <f>IF(OR(J54&gt;I54,J54&gt;J53),"Er","")</f>
      </c>
      <c r="V54" s="59">
        <f>IF(OR(K54&gt;C54,K54&gt;K53,K54&lt;L54),"Er","")</f>
      </c>
      <c r="W54" s="59">
        <f>IF(OR(L54&gt;K54,L54&gt;D54,L54&gt;L53),"Er","")</f>
      </c>
    </row>
    <row r="55" spans="2:23" ht="15.75">
      <c r="B55" s="121" t="s">
        <v>288</v>
      </c>
      <c r="C55" s="176">
        <f t="shared" si="25"/>
        <v>9</v>
      </c>
      <c r="D55" s="176">
        <f t="shared" si="25"/>
        <v>9</v>
      </c>
      <c r="E55" s="110">
        <v>6</v>
      </c>
      <c r="F55" s="110">
        <v>6</v>
      </c>
      <c r="G55" s="110">
        <v>3</v>
      </c>
      <c r="H55" s="110">
        <v>3</v>
      </c>
      <c r="I55" s="110"/>
      <c r="J55" s="110"/>
      <c r="K55" s="110"/>
      <c r="L55" s="111"/>
      <c r="N55" s="59">
        <f t="shared" si="26"/>
      </c>
      <c r="O55" s="59">
        <f t="shared" si="27"/>
      </c>
      <c r="P55" s="59">
        <f>IF(E55&gt;E53,"Er","")</f>
      </c>
      <c r="Q55" s="59">
        <f>IF(OR(F55&gt;F53,F55&gt;E55),"Er","")</f>
      </c>
      <c r="R55" s="59">
        <f>IF(G55&gt;G53,"Er","")</f>
      </c>
      <c r="S55" s="59">
        <f>IF(OR(H55&gt;G55,H55&gt;H53),"Er","")</f>
      </c>
      <c r="T55" s="59">
        <f>IF(I55&gt;I53,"Er","")</f>
      </c>
      <c r="U55" s="59">
        <f>IF(OR(J55&gt;I55,J55&gt;J53),"Er","")</f>
      </c>
      <c r="V55" s="59">
        <f>IF(OR(K55&gt;C55,K55&gt;K53,K55&lt;L55),"Er","")</f>
      </c>
      <c r="W55" s="59">
        <f>IF(OR(L55&gt;K55,L55&gt;D55,L55&gt;L53),"Er","")</f>
      </c>
    </row>
    <row r="56" spans="2:23" ht="15.75">
      <c r="B56" s="121" t="s">
        <v>278</v>
      </c>
      <c r="C56" s="174">
        <f t="shared" si="25"/>
        <v>1</v>
      </c>
      <c r="D56" s="174">
        <f t="shared" si="25"/>
        <v>1</v>
      </c>
      <c r="E56" s="110">
        <v>1</v>
      </c>
      <c r="F56" s="110">
        <v>1</v>
      </c>
      <c r="G56" s="110"/>
      <c r="H56" s="110"/>
      <c r="I56" s="110"/>
      <c r="J56" s="110"/>
      <c r="K56" s="110"/>
      <c r="L56" s="111"/>
      <c r="N56" s="59">
        <f t="shared" si="26"/>
      </c>
      <c r="O56" s="59">
        <f t="shared" si="27"/>
      </c>
      <c r="P56" s="59">
        <f>IF(E56&gt;E53,"Er","")</f>
      </c>
      <c r="Q56" s="59">
        <f>IF(OR(F56&gt;F53,F56&gt;E56),"Er","")</f>
      </c>
      <c r="R56" s="59">
        <f>IF(G56&gt;G53,"Er","")</f>
      </c>
      <c r="S56" s="59">
        <f>IF(OR(H56&gt;G56,H56&gt;H53),"Er","")</f>
      </c>
      <c r="T56" s="59">
        <f>IF(I56&gt;I53,"Er","")</f>
      </c>
      <c r="U56" s="59">
        <f>IF(OR(J56&gt;I56,J56&gt;J53),"Er","")</f>
      </c>
      <c r="V56" s="59">
        <f>IF(OR(K56&gt;C56,K56&gt;K53,K56&lt;L56),"Er","")</f>
      </c>
      <c r="W56" s="59">
        <f>IF(OR(L56&gt;K56,L56&gt;D56,L56&gt;L53),"Er","")</f>
      </c>
    </row>
    <row r="57" spans="2:23" ht="15.75">
      <c r="B57" s="121" t="s">
        <v>279</v>
      </c>
      <c r="C57" s="174">
        <f t="shared" si="25"/>
        <v>1</v>
      </c>
      <c r="D57" s="174">
        <f t="shared" si="25"/>
        <v>1</v>
      </c>
      <c r="E57" s="110">
        <v>1</v>
      </c>
      <c r="F57" s="110">
        <v>1</v>
      </c>
      <c r="G57" s="110"/>
      <c r="H57" s="110"/>
      <c r="I57" s="110"/>
      <c r="J57" s="110"/>
      <c r="K57" s="110"/>
      <c r="L57" s="111"/>
      <c r="N57" s="59">
        <f t="shared" si="26"/>
      </c>
      <c r="O57" s="59">
        <f t="shared" si="27"/>
      </c>
      <c r="P57" s="59">
        <f>IF(E57&gt;E53,"Er","")</f>
      </c>
      <c r="Q57" s="59">
        <f>IF(OR(F57&gt;F53,F57&gt;E57),"Er","")</f>
      </c>
      <c r="R57" s="59">
        <f>IF(G57&gt;G53,"Er","")</f>
      </c>
      <c r="S57" s="59">
        <f>IF(OR(H57&gt;G57,H57&gt;H53),"Er","")</f>
      </c>
      <c r="T57" s="59">
        <f>IF(I57&gt;I53,"Er","")</f>
      </c>
      <c r="U57" s="59">
        <f>IF(OR(J57&gt;I57,J57&gt;J53),"Er","")</f>
      </c>
      <c r="V57" s="59">
        <f>IF(OR(K57&gt;C57,K57&gt;K53,K57&lt;L57),"Er","")</f>
      </c>
      <c r="W57" s="59">
        <f>IF(OR(L57&gt;K57,L57&gt;D57,L57&gt;L53),"Er","")</f>
      </c>
    </row>
    <row r="58" spans="2:23" ht="15.75">
      <c r="B58" s="121" t="s">
        <v>280</v>
      </c>
      <c r="C58" s="174">
        <f t="shared" si="25"/>
        <v>3</v>
      </c>
      <c r="D58" s="174">
        <f t="shared" si="25"/>
        <v>3</v>
      </c>
      <c r="E58" s="110">
        <v>3</v>
      </c>
      <c r="F58" s="110">
        <v>3</v>
      </c>
      <c r="G58" s="110"/>
      <c r="H58" s="110"/>
      <c r="I58" s="110"/>
      <c r="J58" s="110"/>
      <c r="K58" s="110"/>
      <c r="L58" s="111"/>
      <c r="N58" s="59">
        <f t="shared" si="26"/>
      </c>
      <c r="O58" s="59">
        <f t="shared" si="27"/>
      </c>
      <c r="P58" s="59">
        <f>IF(E58&gt;E53,"Er","")</f>
      </c>
      <c r="Q58" s="59">
        <f>IF(OR(F58&gt;F53,F58&gt;E58),"Er","")</f>
      </c>
      <c r="R58" s="59">
        <f>IF(G58&gt;G53,"Er","")</f>
      </c>
      <c r="S58" s="59">
        <f>IF(OR(H58&gt;G58,H58&gt;H53),"Er","")</f>
      </c>
      <c r="T58" s="59">
        <f>IF(I58&gt;I53,"Er","")</f>
      </c>
      <c r="U58" s="59">
        <f>IF(OR(J58&gt;I58,J58&gt;J53),"Er","")</f>
      </c>
      <c r="V58" s="59">
        <f>IF(OR(K58&gt;C58,K58&gt;K53,K58&lt;L58),"Er","")</f>
      </c>
      <c r="W58" s="59">
        <f>IF(OR(L58&gt;K58,L58&gt;D58,L58&gt;L53),"Er","")</f>
      </c>
    </row>
    <row r="59" spans="2:23" ht="15.75">
      <c r="B59" s="121" t="s">
        <v>281</v>
      </c>
      <c r="C59" s="174">
        <f t="shared" si="25"/>
        <v>0</v>
      </c>
      <c r="D59" s="174">
        <f t="shared" si="25"/>
        <v>0</v>
      </c>
      <c r="E59" s="110"/>
      <c r="F59" s="110"/>
      <c r="G59" s="110"/>
      <c r="H59" s="110"/>
      <c r="I59" s="110"/>
      <c r="J59" s="110"/>
      <c r="K59" s="110"/>
      <c r="L59" s="111"/>
      <c r="N59" s="59">
        <f t="shared" si="26"/>
      </c>
      <c r="O59" s="59">
        <f t="shared" si="27"/>
      </c>
      <c r="P59" s="59">
        <f>IF(E59&gt;E53,"Er","")</f>
      </c>
      <c r="Q59" s="59">
        <f>IF(OR(F59&gt;F53,F59&gt;E59),"Er","")</f>
      </c>
      <c r="R59" s="59">
        <f>IF(G59&gt;G53,"Er","")</f>
      </c>
      <c r="S59" s="59">
        <f>IF(OR(H59&gt;G59,H59&gt;H53),"Er","")</f>
      </c>
      <c r="T59" s="59">
        <f>IF(I59&gt;I53,"Er","")</f>
      </c>
      <c r="U59" s="59">
        <f>IF(OR(J59&gt;I59,J59&gt;J53),"Er","")</f>
      </c>
      <c r="V59" s="59">
        <f>IF(OR(K59&gt;C59,K59&gt;K53,K59&lt;L59),"Er","")</f>
      </c>
      <c r="W59" s="59">
        <f>IF(OR(L59&gt;K59,L59&gt;D59,L59&gt;L53),"Er","")</f>
      </c>
    </row>
    <row r="60" spans="2:23" ht="15.75">
      <c r="B60" s="121" t="s">
        <v>282</v>
      </c>
      <c r="C60" s="174">
        <f t="shared" si="25"/>
        <v>0</v>
      </c>
      <c r="D60" s="174">
        <f t="shared" si="25"/>
        <v>0</v>
      </c>
      <c r="E60" s="110"/>
      <c r="F60" s="110"/>
      <c r="G60" s="110"/>
      <c r="H60" s="110"/>
      <c r="I60" s="110"/>
      <c r="J60" s="110"/>
      <c r="K60" s="110"/>
      <c r="L60" s="111"/>
      <c r="N60" s="59">
        <f t="shared" si="26"/>
      </c>
      <c r="O60" s="59">
        <f t="shared" si="27"/>
      </c>
      <c r="P60" s="59">
        <f>IF(E60&gt;E53,"Er","")</f>
      </c>
      <c r="Q60" s="59">
        <f>IF(OR(F60&gt;F53,F60&gt;E60),"Er","")</f>
      </c>
      <c r="R60" s="59">
        <f>IF(G60&gt;G53,"Er","")</f>
      </c>
      <c r="S60" s="59">
        <f>IF(OR(H60&gt;G60,H60&gt;H53),"Er","")</f>
      </c>
      <c r="T60" s="59">
        <f>IF(I60&gt;I53,"Er","")</f>
      </c>
      <c r="U60" s="59">
        <f>IF(OR(J60&gt;I60,J60&gt;J53),"Er","")</f>
      </c>
      <c r="V60" s="59">
        <f>IF(OR(K60&gt;C60,K60&gt;K53,K60&lt;L60),"Er","")</f>
      </c>
      <c r="W60" s="59">
        <f>IF(OR(L60&gt;K60,L60&gt;D60,L60&gt;L53),"Er","")</f>
      </c>
    </row>
    <row r="61" spans="2:23" ht="15.75">
      <c r="B61" s="119" t="s">
        <v>283</v>
      </c>
      <c r="C61" s="177">
        <f t="shared" si="25"/>
        <v>0</v>
      </c>
      <c r="D61" s="177">
        <f t="shared" si="25"/>
        <v>0</v>
      </c>
      <c r="E61" s="185"/>
      <c r="F61" s="185"/>
      <c r="G61" s="185"/>
      <c r="H61" s="185"/>
      <c r="I61" s="185"/>
      <c r="J61" s="185"/>
      <c r="K61" s="185"/>
      <c r="L61" s="187"/>
      <c r="N61" s="59">
        <f t="shared" si="26"/>
      </c>
      <c r="O61" s="59">
        <f t="shared" si="27"/>
      </c>
      <c r="P61" s="59">
        <f>IF(E61&gt;E53,"Er","")</f>
      </c>
      <c r="Q61" s="59">
        <f>IF(OR(F61&gt;F53,F61&gt;E61),"Er","")</f>
      </c>
      <c r="R61" s="59">
        <f>IF(G61&gt;G53,"Er","")</f>
      </c>
      <c r="S61" s="59">
        <f>IF(OR(H61&gt;G61,H61&gt;H53),"Er","")</f>
      </c>
      <c r="T61" s="59">
        <f>IF(I61&gt;I53,"Er","")</f>
      </c>
      <c r="U61" s="59">
        <f>IF(OR(J61&gt;I61,J61&gt;J53),"Er","")</f>
      </c>
      <c r="V61" s="59">
        <f>IF(OR(K61&gt;C61,K61&gt;K53,K61&lt;L61),"Er","")</f>
      </c>
      <c r="W61" s="59">
        <f>IF(OR(L61&gt;K61,L61&gt;D61,L61&gt;L53),"Er","")</f>
      </c>
    </row>
    <row r="62" spans="2:12" ht="15.75">
      <c r="B62" s="603" t="s">
        <v>114</v>
      </c>
      <c r="C62" s="604"/>
      <c r="D62" s="604"/>
      <c r="E62" s="604"/>
      <c r="F62" s="604"/>
      <c r="G62" s="604"/>
      <c r="H62" s="604"/>
      <c r="I62" s="604"/>
      <c r="J62" s="604"/>
      <c r="K62" s="604"/>
      <c r="L62" s="605"/>
    </row>
    <row r="63" spans="2:23" ht="15.75">
      <c r="B63" s="181" t="s">
        <v>61</v>
      </c>
      <c r="C63" s="178">
        <f>SUM(C64:C65)</f>
        <v>3</v>
      </c>
      <c r="D63" s="178">
        <f>SUM(D64:D65)</f>
        <v>3</v>
      </c>
      <c r="E63" s="178">
        <f aca="true" t="shared" si="28" ref="E63:J63">SUM(E64:E65)</f>
        <v>3</v>
      </c>
      <c r="F63" s="178">
        <f t="shared" si="28"/>
        <v>3</v>
      </c>
      <c r="G63" s="178">
        <f t="shared" si="28"/>
        <v>0</v>
      </c>
      <c r="H63" s="178">
        <f t="shared" si="28"/>
        <v>0</v>
      </c>
      <c r="I63" s="178">
        <f t="shared" si="28"/>
        <v>0</v>
      </c>
      <c r="J63" s="182">
        <f t="shared" si="28"/>
        <v>0</v>
      </c>
      <c r="K63" s="178">
        <f>SUM(K64:K65)</f>
        <v>0</v>
      </c>
      <c r="L63" s="183">
        <f>SUM(L64:L65)</f>
        <v>0</v>
      </c>
      <c r="N63" s="64">
        <f>IF(OR(C63&lt;D63,C63&lt;C9,C63&lt;K63,C63&lt;L63),"Er","")</f>
      </c>
      <c r="O63" s="64">
        <f>IF(OR(D63&gt;C63,D63&lt;L63,D63&lt;D9),"Er","")</f>
      </c>
      <c r="P63" s="64">
        <f>IF(E63&lt;E9,"Er","")</f>
      </c>
      <c r="Q63" s="64">
        <f>IF(OR(F63&gt;E63,F63&lt;F9),"Er","")</f>
      </c>
      <c r="R63" s="64">
        <f>IF(G63&lt;G9,"Er","")</f>
      </c>
      <c r="S63" s="64">
        <f>IF(OR(H63&gt;G63,H63&lt;H9),"Er","")</f>
      </c>
      <c r="T63" s="64">
        <f>IF(I63&lt;I9,"Er","")</f>
      </c>
      <c r="U63" s="64">
        <f>IF(OR(J63&gt;I63,J63&lt;J9),"Er","")</f>
      </c>
      <c r="V63" s="64">
        <f>IF(OR(K63&lt;K9,K63&lt;L63,K63&gt;C63),"Er","")</f>
      </c>
      <c r="W63" s="64">
        <f>IF(OR(L63&gt;K63,L63&gt;D63,L63&lt;L9),"Er","")</f>
      </c>
    </row>
    <row r="64" spans="2:23" ht="15.75">
      <c r="B64" s="198" t="s">
        <v>115</v>
      </c>
      <c r="C64" s="115">
        <f>SUM(E64,G64,I64)</f>
        <v>1</v>
      </c>
      <c r="D64" s="115">
        <f>SUM(F64,H64,J64)</f>
        <v>1</v>
      </c>
      <c r="E64" s="110">
        <v>1</v>
      </c>
      <c r="F64" s="110">
        <v>1</v>
      </c>
      <c r="G64" s="110"/>
      <c r="H64" s="110"/>
      <c r="I64" s="191"/>
      <c r="J64" s="191"/>
      <c r="K64" s="110"/>
      <c r="L64" s="111"/>
      <c r="N64" s="64">
        <f>IF(OR(C64&lt;D64,C64&lt;K64,C64&lt;L64),"Er","")</f>
      </c>
      <c r="O64" s="64">
        <f>IF(OR(D64&gt;C64,D64&lt;L64),"Er","")</f>
      </c>
      <c r="P64" s="64"/>
      <c r="Q64" s="64">
        <f>IF(F64&gt;E64,"Er","")</f>
      </c>
      <c r="R64" s="64"/>
      <c r="S64" s="64">
        <f>IF(H64&gt;G64,"Er","")</f>
      </c>
      <c r="T64" s="64"/>
      <c r="U64" s="64">
        <f>IF(J64&gt;I64,"Er","")</f>
      </c>
      <c r="V64" s="64">
        <f>IF(OR(K64&lt;L64,K64&gt;C64),"Er","")</f>
      </c>
      <c r="W64" s="64">
        <f>IF(OR(L64&gt;D64,L64&gt;K64),"Er","")</f>
      </c>
    </row>
    <row r="65" spans="2:23" ht="15.75">
      <c r="B65" s="201" t="s">
        <v>71</v>
      </c>
      <c r="C65" s="161">
        <f>SUM(E65,G65,I65)</f>
        <v>2</v>
      </c>
      <c r="D65" s="161">
        <f>SUM(F65,H65,J65)</f>
        <v>2</v>
      </c>
      <c r="E65" s="106">
        <v>2</v>
      </c>
      <c r="F65" s="106">
        <v>2</v>
      </c>
      <c r="G65" s="106"/>
      <c r="H65" s="106"/>
      <c r="I65" s="192"/>
      <c r="J65" s="192"/>
      <c r="K65" s="106"/>
      <c r="L65" s="107"/>
      <c r="N65" s="64">
        <f>IF(OR(C65&lt;D65,C65&lt;K65,C65&lt;L65),"Er","")</f>
      </c>
      <c r="O65" s="64">
        <f>IF(OR(D65&gt;C65,D65&lt;L65),"Er","")</f>
      </c>
      <c r="P65" s="64"/>
      <c r="Q65" s="64">
        <f>IF(F65&gt;E65,"Er","")</f>
      </c>
      <c r="R65" s="64"/>
      <c r="S65" s="64">
        <f>IF(H65&gt;G65,"Er","")</f>
      </c>
      <c r="T65" s="64"/>
      <c r="U65" s="64">
        <f>IF(J65&gt;I65,"Er","")</f>
      </c>
      <c r="V65" s="64">
        <f>IF(OR(K65&lt;L65,K65&gt;C65),"Er","")</f>
      </c>
      <c r="W65" s="64">
        <f>IF(OR(L65&gt;D65,L65&gt;K65),"Er","")</f>
      </c>
    </row>
    <row r="66" spans="2:23" ht="15.75">
      <c r="B66" s="168" t="s">
        <v>265</v>
      </c>
      <c r="C66" s="171">
        <f>SUM(C67:C75)</f>
        <v>1</v>
      </c>
      <c r="D66" s="171">
        <f>SUM(D67:D75)</f>
        <v>1</v>
      </c>
      <c r="E66" s="171">
        <f aca="true" t="shared" si="29" ref="E66:J66">E64</f>
        <v>1</v>
      </c>
      <c r="F66" s="171">
        <f t="shared" si="29"/>
        <v>1</v>
      </c>
      <c r="G66" s="171">
        <f t="shared" si="29"/>
        <v>0</v>
      </c>
      <c r="H66" s="171">
        <f t="shared" si="29"/>
        <v>0</v>
      </c>
      <c r="I66" s="171">
        <f t="shared" si="29"/>
        <v>0</v>
      </c>
      <c r="J66" s="171">
        <f t="shared" si="29"/>
        <v>0</v>
      </c>
      <c r="K66" s="171">
        <f>K64</f>
        <v>0</v>
      </c>
      <c r="L66" s="171">
        <f>L64</f>
        <v>0</v>
      </c>
      <c r="N66" s="59">
        <f>IF(OR(C66&lt;D66,C66&lt;K66,C66&lt;&gt;C64),"Er","")</f>
      </c>
      <c r="O66" s="59">
        <f>IF(OR(D66&gt;C66,D66&lt;L66,D66&lt;&gt;D64),"Er","")</f>
      </c>
      <c r="P66" s="59">
        <f aca="true" t="shared" si="30" ref="P66:U66">IF(AND(E66&lt;&gt;SUM(E67:E75),E66&lt;&gt;""),"Er","")</f>
      </c>
      <c r="Q66" s="59">
        <f t="shared" si="30"/>
      </c>
      <c r="R66" s="59">
        <f t="shared" si="30"/>
      </c>
      <c r="S66" s="59">
        <f t="shared" si="30"/>
      </c>
      <c r="T66" s="59">
        <f t="shared" si="30"/>
      </c>
      <c r="U66" s="59">
        <f t="shared" si="30"/>
      </c>
      <c r="V66" s="59">
        <f>IF(OR(K66&lt;L66,K66&gt;C66,AND(K66&lt;&gt;SUM(K67:K75),K66&lt;&gt;"")),"Er","")</f>
      </c>
      <c r="W66" s="59">
        <f>IF(OR(L66&gt;K66,L66&gt;D66,AND(L66&lt;&gt;SUM(L67:L75),L66&lt;&gt;"")),"Er","")</f>
      </c>
    </row>
    <row r="67" spans="2:23" ht="15.75">
      <c r="B67" s="118" t="s">
        <v>266</v>
      </c>
      <c r="C67" s="173">
        <f aca="true" t="shared" si="31" ref="C67:D75">SUM(E67,G67,I67)</f>
        <v>0</v>
      </c>
      <c r="D67" s="173">
        <f t="shared" si="31"/>
        <v>0</v>
      </c>
      <c r="E67" s="110"/>
      <c r="F67" s="110"/>
      <c r="G67" s="110"/>
      <c r="H67" s="110"/>
      <c r="I67" s="191"/>
      <c r="J67" s="191"/>
      <c r="K67" s="110"/>
      <c r="L67" s="111"/>
      <c r="N67" s="59">
        <f aca="true" t="shared" si="32" ref="N67:N75">IF(OR(C67&lt;D67,C67&lt;K67),"Er","")</f>
      </c>
      <c r="O67" s="59">
        <f aca="true" t="shared" si="33" ref="O67:O75">IF(D67&gt;C67,"Er","")</f>
      </c>
      <c r="P67" s="59">
        <f>IF(E67&gt;E66,"Er","")</f>
      </c>
      <c r="Q67" s="59">
        <f>IF(OR(F67&gt;F66,F67&gt;E67),"Er","")</f>
      </c>
      <c r="R67" s="59">
        <f>IF(G67&gt;G66,"Er","")</f>
      </c>
      <c r="S67" s="59">
        <f>IF(OR(H67&gt;G67,H67&gt;H66),"Er","")</f>
      </c>
      <c r="T67" s="59">
        <f>IF(I67&gt;I66,"Er","")</f>
      </c>
      <c r="U67" s="59">
        <f>IF(OR(J67&gt;I67,J67&gt;J66),"Er","")</f>
      </c>
      <c r="V67" s="59">
        <f>IF(OR(K67&gt;C67,K67&gt;K66,K67&lt;L67),"Er","")</f>
      </c>
      <c r="W67" s="59">
        <f>IF(OR(L67&gt;K67,L67&gt;D67,L67&gt;L66),"Er","")</f>
      </c>
    </row>
    <row r="68" spans="2:23" ht="15.75">
      <c r="B68" s="121" t="s">
        <v>267</v>
      </c>
      <c r="C68" s="174">
        <f t="shared" si="31"/>
        <v>0</v>
      </c>
      <c r="D68" s="174">
        <f t="shared" si="31"/>
        <v>0</v>
      </c>
      <c r="E68" s="110"/>
      <c r="F68" s="110"/>
      <c r="G68" s="110"/>
      <c r="H68" s="110"/>
      <c r="I68" s="191"/>
      <c r="J68" s="191"/>
      <c r="K68" s="110"/>
      <c r="L68" s="111"/>
      <c r="N68" s="59">
        <f t="shared" si="32"/>
      </c>
      <c r="O68" s="59">
        <f t="shared" si="33"/>
      </c>
      <c r="P68" s="59">
        <f>IF(E68&gt;E66,"Er","")</f>
      </c>
      <c r="Q68" s="59">
        <f>IF(OR(F68&gt;F66,F68&gt;E68),"Er","")</f>
      </c>
      <c r="R68" s="59">
        <f>IF(G68&gt;G66,"Er","")</f>
      </c>
      <c r="S68" s="59">
        <f>IF(OR(H68&gt;G68,H68&gt;H66),"Er","")</f>
      </c>
      <c r="T68" s="59">
        <f>IF(I68&gt;I66,"Er","")</f>
      </c>
      <c r="U68" s="59">
        <f>IF(OR(J68&gt;I68,J68&gt;J66),"Er","")</f>
      </c>
      <c r="V68" s="59">
        <f>IF(OR(K68&gt;C68,K68&gt;K66,K68&lt;L68),"Er","")</f>
      </c>
      <c r="W68" s="59">
        <f>IF(OR(L68&gt;K68,L68&gt;D68,L68&gt;L66),"Er","")</f>
      </c>
    </row>
    <row r="69" spans="2:23" ht="15.75">
      <c r="B69" s="121" t="s">
        <v>268</v>
      </c>
      <c r="C69" s="174">
        <f t="shared" si="31"/>
        <v>0</v>
      </c>
      <c r="D69" s="174">
        <f t="shared" si="31"/>
        <v>0</v>
      </c>
      <c r="E69" s="110"/>
      <c r="F69" s="110"/>
      <c r="G69" s="110"/>
      <c r="H69" s="110"/>
      <c r="I69" s="191"/>
      <c r="J69" s="191"/>
      <c r="K69" s="110"/>
      <c r="L69" s="111"/>
      <c r="N69" s="59">
        <f t="shared" si="32"/>
      </c>
      <c r="O69" s="59">
        <f t="shared" si="33"/>
      </c>
      <c r="P69" s="59">
        <f>IF(E69&gt;E66,"Er","")</f>
      </c>
      <c r="Q69" s="59">
        <f>IF(OR(F69&gt;F66,F69&gt;E69),"Er","")</f>
      </c>
      <c r="R69" s="59">
        <f>IF(G69&gt;G66,"Er","")</f>
      </c>
      <c r="S69" s="59">
        <f>IF(OR(H69&gt;G69,H69&gt;H66),"Er","")</f>
      </c>
      <c r="T69" s="59">
        <f>IF(I69&gt;I66,"Er","")</f>
      </c>
      <c r="U69" s="59">
        <f>IF(OR(J69&gt;I69,J69&gt;J66),"Er","")</f>
      </c>
      <c r="V69" s="59">
        <f>IF(OR(K69&gt;C69,K69&gt;K66,K69&lt;L69),"Er","")</f>
      </c>
      <c r="W69" s="59">
        <f>IF(OR(L69&gt;K69,L69&gt;D69,L69&gt;L66),"Er","")</f>
      </c>
    </row>
    <row r="70" spans="2:23" ht="15.75">
      <c r="B70" s="121" t="s">
        <v>269</v>
      </c>
      <c r="C70" s="174">
        <f t="shared" si="31"/>
        <v>0</v>
      </c>
      <c r="D70" s="174">
        <f t="shared" si="31"/>
        <v>0</v>
      </c>
      <c r="E70" s="110"/>
      <c r="F70" s="110"/>
      <c r="G70" s="110"/>
      <c r="H70" s="110"/>
      <c r="I70" s="191"/>
      <c r="J70" s="191"/>
      <c r="K70" s="110"/>
      <c r="L70" s="111"/>
      <c r="N70" s="59">
        <f t="shared" si="32"/>
      </c>
      <c r="O70" s="59">
        <f t="shared" si="33"/>
      </c>
      <c r="P70" s="59">
        <f>IF(E70&gt;E66,"Er","")</f>
      </c>
      <c r="Q70" s="59">
        <f>IF(OR(F70&gt;F66,F70&gt;E70),"Er","")</f>
      </c>
      <c r="R70" s="59">
        <f>IF(G70&gt;G66,"Er","")</f>
      </c>
      <c r="S70" s="59">
        <f>IF(OR(H70&gt;G70,H70&gt;H66),"Er","")</f>
      </c>
      <c r="T70" s="59">
        <f>IF(I70&gt;I66,"Er","")</f>
      </c>
      <c r="U70" s="59">
        <f>IF(OR(J70&gt;I70,J70&gt;J66),"Er","")</f>
      </c>
      <c r="V70" s="59">
        <f>IF(OR(K70&gt;C70,K70&gt;K66,K70&lt;L70),"Er","")</f>
      </c>
      <c r="W70" s="59">
        <f>IF(OR(L70&gt;K70,L70&gt;D70,L70&gt;L66),"Er","")</f>
      </c>
    </row>
    <row r="71" spans="2:23" ht="15.75">
      <c r="B71" s="121" t="s">
        <v>270</v>
      </c>
      <c r="C71" s="174">
        <f t="shared" si="31"/>
        <v>1</v>
      </c>
      <c r="D71" s="174">
        <f t="shared" si="31"/>
        <v>1</v>
      </c>
      <c r="E71" s="110">
        <v>1</v>
      </c>
      <c r="F71" s="110">
        <v>1</v>
      </c>
      <c r="G71" s="110"/>
      <c r="H71" s="110"/>
      <c r="I71" s="191"/>
      <c r="J71" s="191"/>
      <c r="K71" s="110"/>
      <c r="L71" s="111"/>
      <c r="N71" s="59">
        <f t="shared" si="32"/>
      </c>
      <c r="O71" s="59">
        <f t="shared" si="33"/>
      </c>
      <c r="P71" s="59">
        <f>IF(E71&gt;E66,"Er","")</f>
      </c>
      <c r="Q71" s="59">
        <f>IF(OR(F71&gt;F66,F71&gt;E71),"Er","")</f>
      </c>
      <c r="R71" s="59">
        <f>IF(G71&gt;G66,"Er","")</f>
      </c>
      <c r="S71" s="59">
        <f>IF(OR(H71&gt;G71,H71&gt;H66),"Er","")</f>
      </c>
      <c r="T71" s="59">
        <f>IF(I71&gt;I66,"Er","")</f>
      </c>
      <c r="U71" s="59">
        <f>IF(OR(J71&gt;I71,J71&gt;J66),"Er","")</f>
      </c>
      <c r="V71" s="59">
        <f>IF(OR(K71&gt;C71,K71&gt;K66,K71&lt;L71),"Er","")</f>
      </c>
      <c r="W71" s="59">
        <f>IF(OR(L71&gt;K71,L71&gt;D71,L71&gt;L66),"Er","")</f>
      </c>
    </row>
    <row r="72" spans="2:23" ht="15.75">
      <c r="B72" s="121" t="s">
        <v>271</v>
      </c>
      <c r="C72" s="174">
        <f t="shared" si="31"/>
        <v>0</v>
      </c>
      <c r="D72" s="174">
        <f t="shared" si="31"/>
        <v>0</v>
      </c>
      <c r="E72" s="110"/>
      <c r="F72" s="110"/>
      <c r="G72" s="110"/>
      <c r="H72" s="110"/>
      <c r="I72" s="191"/>
      <c r="J72" s="191"/>
      <c r="K72" s="110"/>
      <c r="L72" s="111"/>
      <c r="N72" s="59">
        <f t="shared" si="32"/>
      </c>
      <c r="O72" s="59">
        <f t="shared" si="33"/>
      </c>
      <c r="P72" s="59">
        <f>IF(E72&gt;E66,"Er","")</f>
      </c>
      <c r="Q72" s="59">
        <f>IF(OR(F72&gt;F66,F72&gt;E72),"Er","")</f>
      </c>
      <c r="R72" s="59">
        <f>IF(G72&gt;G66,"Er","")</f>
      </c>
      <c r="S72" s="59">
        <f>IF(OR(H72&gt;G72,H72&gt;H66),"Er","")</f>
      </c>
      <c r="T72" s="59">
        <f>IF(I72&gt;I66,"Er","")</f>
      </c>
      <c r="U72" s="59">
        <f>IF(OR(J72&gt;I72,J72&gt;J66),"Er","")</f>
      </c>
      <c r="V72" s="59">
        <f>IF(OR(K72&gt;C72,K72&gt;K66,K72&lt;L72),"Er","")</f>
      </c>
      <c r="W72" s="59">
        <f>IF(OR(L72&gt;K72,L72&gt;D72,L72&gt;L66),"Er","")</f>
      </c>
    </row>
    <row r="73" spans="2:23" ht="15.75">
      <c r="B73" s="121" t="s">
        <v>272</v>
      </c>
      <c r="C73" s="174">
        <f t="shared" si="31"/>
        <v>0</v>
      </c>
      <c r="D73" s="174">
        <f t="shared" si="31"/>
        <v>0</v>
      </c>
      <c r="E73" s="110"/>
      <c r="F73" s="110"/>
      <c r="G73" s="110"/>
      <c r="H73" s="110"/>
      <c r="I73" s="191"/>
      <c r="J73" s="191"/>
      <c r="K73" s="110"/>
      <c r="L73" s="111"/>
      <c r="N73" s="59">
        <f t="shared" si="32"/>
      </c>
      <c r="O73" s="59">
        <f t="shared" si="33"/>
      </c>
      <c r="P73" s="59">
        <f>IF(E73&gt;E66,"Er","")</f>
      </c>
      <c r="Q73" s="59">
        <f>IF(OR(F73&gt;F66,F73&gt;E73),"Er","")</f>
      </c>
      <c r="R73" s="59">
        <f>IF(G73&gt;G66,"Er","")</f>
      </c>
      <c r="S73" s="59">
        <f>IF(OR(H73&gt;G73,H73&gt;H66),"Er","")</f>
      </c>
      <c r="T73" s="59">
        <f>IF(I73&gt;I66,"Er","")</f>
      </c>
      <c r="U73" s="59">
        <f>IF(OR(J73&gt;I73,J73&gt;J66),"Er","")</f>
      </c>
      <c r="V73" s="59">
        <f>IF(OR(K73&gt;C73,K73&gt;K66,K73&lt;L73),"Er","")</f>
      </c>
      <c r="W73" s="59">
        <f>IF(OR(L73&gt;K73,L73&gt;D73,L73&gt;L66),"Er","")</f>
      </c>
    </row>
    <row r="74" spans="2:23" ht="15.75">
      <c r="B74" s="121" t="s">
        <v>273</v>
      </c>
      <c r="C74" s="174">
        <f t="shared" si="31"/>
        <v>0</v>
      </c>
      <c r="D74" s="174">
        <f t="shared" si="31"/>
        <v>0</v>
      </c>
      <c r="E74" s="110"/>
      <c r="F74" s="110"/>
      <c r="G74" s="110"/>
      <c r="H74" s="110"/>
      <c r="I74" s="191"/>
      <c r="J74" s="191"/>
      <c r="K74" s="110"/>
      <c r="L74" s="111"/>
      <c r="N74" s="59">
        <f t="shared" si="32"/>
      </c>
      <c r="O74" s="59">
        <f t="shared" si="33"/>
      </c>
      <c r="P74" s="59">
        <f>IF(E74&gt;E66,"Er","")</f>
      </c>
      <c r="Q74" s="59">
        <f>IF(OR(F74&gt;F66,F74&gt;E74),"Er","")</f>
      </c>
      <c r="R74" s="59">
        <f>IF(G74&gt;G66,"Er","")</f>
      </c>
      <c r="S74" s="59">
        <f>IF(OR(H74&gt;G74,H74&gt;H66),"Er","")</f>
      </c>
      <c r="T74" s="59">
        <f>IF(I74&gt;I66,"Er","")</f>
      </c>
      <c r="U74" s="59">
        <f>IF(OR(J74&gt;I74,J74&gt;J66),"Er","")</f>
      </c>
      <c r="V74" s="59">
        <f>IF(OR(K74&gt;C74,K74&gt;K66,K74&lt;L74),"Er","")</f>
      </c>
      <c r="W74" s="59">
        <f>IF(OR(L74&gt;K74,L74&gt;D74,L74&gt;L66),"Er","")</f>
      </c>
    </row>
    <row r="75" spans="2:23" ht="15.75">
      <c r="B75" s="121" t="s">
        <v>274</v>
      </c>
      <c r="C75" s="177">
        <f t="shared" si="31"/>
        <v>0</v>
      </c>
      <c r="D75" s="177">
        <f t="shared" si="31"/>
        <v>0</v>
      </c>
      <c r="E75" s="185"/>
      <c r="F75" s="185"/>
      <c r="G75" s="185"/>
      <c r="H75" s="185"/>
      <c r="I75" s="193"/>
      <c r="J75" s="193"/>
      <c r="K75" s="185"/>
      <c r="L75" s="187"/>
      <c r="N75" s="59">
        <f t="shared" si="32"/>
      </c>
      <c r="O75" s="59">
        <f t="shared" si="33"/>
      </c>
      <c r="P75" s="59">
        <f>IF(E75&gt;E66,"Er","")</f>
      </c>
      <c r="Q75" s="59">
        <f>IF(OR(F75&gt;F66,F75&gt;E75),"Er","")</f>
      </c>
      <c r="R75" s="59">
        <f>IF(G75&gt;G66,"Er","")</f>
      </c>
      <c r="S75" s="59">
        <f>IF(OR(H75&gt;G75,H75&gt;H66),"Er","")</f>
      </c>
      <c r="T75" s="59">
        <f>IF(I75&gt;I66,"Er","")</f>
      </c>
      <c r="U75" s="59">
        <f>IF(OR(J75&gt;I75,J75&gt;J66),"Er","")</f>
      </c>
      <c r="V75" s="59">
        <f>IF(OR(K75&gt;C75,K75&gt;K66,K75&lt;L75),"Er","")</f>
      </c>
      <c r="W75" s="59">
        <f>IF(OR(L75&gt;K75,L75&gt;D75,L75&gt;L66),"Er","")</f>
      </c>
    </row>
    <row r="76" spans="2:23" ht="15.75">
      <c r="B76" s="168" t="s">
        <v>275</v>
      </c>
      <c r="C76" s="171">
        <f>SUM(C77:C85)</f>
        <v>2</v>
      </c>
      <c r="D76" s="171">
        <f>SUM(D77:D85)</f>
        <v>2</v>
      </c>
      <c r="E76" s="171">
        <f aca="true" t="shared" si="34" ref="E76:J76">E65</f>
        <v>2</v>
      </c>
      <c r="F76" s="171">
        <f t="shared" si="34"/>
        <v>2</v>
      </c>
      <c r="G76" s="171">
        <f t="shared" si="34"/>
        <v>0</v>
      </c>
      <c r="H76" s="171">
        <f t="shared" si="34"/>
        <v>0</v>
      </c>
      <c r="I76" s="171">
        <f t="shared" si="34"/>
        <v>0</v>
      </c>
      <c r="J76" s="171">
        <f t="shared" si="34"/>
        <v>0</v>
      </c>
      <c r="K76" s="171">
        <f>K65</f>
        <v>0</v>
      </c>
      <c r="L76" s="171">
        <f>L65</f>
        <v>0</v>
      </c>
      <c r="N76" s="59">
        <f>IF(OR(C76&lt;D76,C76&lt;K76,C76&lt;&gt;C65),"Er","")</f>
      </c>
      <c r="O76" s="59">
        <f>IF(OR(D76&gt;C76,D76&lt;L76,D76&lt;&gt;D65),"Er","")</f>
      </c>
      <c r="P76" s="59">
        <f aca="true" t="shared" si="35" ref="P76:U76">IF(AND(E76&lt;&gt;SUM(E77:E85),E76&lt;&gt;""),"Er","")</f>
      </c>
      <c r="Q76" s="59">
        <f t="shared" si="35"/>
      </c>
      <c r="R76" s="59">
        <f t="shared" si="35"/>
      </c>
      <c r="S76" s="59">
        <f t="shared" si="35"/>
      </c>
      <c r="T76" s="59">
        <f t="shared" si="35"/>
      </c>
      <c r="U76" s="59">
        <f t="shared" si="35"/>
      </c>
      <c r="V76" s="59">
        <f>IF(OR(K76&lt;L76,K76&gt;C76,AND(K76&lt;&gt;SUM(K77:K85),K76&lt;&gt;"")),"Er","")</f>
      </c>
      <c r="W76" s="59">
        <f>IF(OR(L76&gt;K76,L76&gt;D76,AND(L76&lt;&gt;SUM(L77:L85),L76&lt;&gt;"")),"Er","")</f>
      </c>
    </row>
    <row r="77" spans="2:23" ht="15.75">
      <c r="B77" s="118" t="s">
        <v>266</v>
      </c>
      <c r="C77" s="173">
        <f aca="true" t="shared" si="36" ref="C77:D85">SUM(E77,G77,I77)</f>
        <v>0</v>
      </c>
      <c r="D77" s="173">
        <f t="shared" si="36"/>
        <v>0</v>
      </c>
      <c r="E77" s="110"/>
      <c r="F77" s="110"/>
      <c r="G77" s="110"/>
      <c r="H77" s="110"/>
      <c r="I77" s="191"/>
      <c r="J77" s="191"/>
      <c r="K77" s="110"/>
      <c r="L77" s="111"/>
      <c r="N77" s="59">
        <f aca="true" t="shared" si="37" ref="N77:N85">IF(OR(C77&lt;D77,C77&lt;K77),"Er","")</f>
      </c>
      <c r="O77" s="59">
        <f aca="true" t="shared" si="38" ref="O77:O85">IF(D77&gt;C77,"Er","")</f>
      </c>
      <c r="P77" s="59">
        <f>IF(E77&gt;E76,"Er","")</f>
      </c>
      <c r="Q77" s="59">
        <f>IF(OR(F77&gt;F76,F77&gt;E77),"Er","")</f>
      </c>
      <c r="R77" s="59">
        <f>IF(G77&gt;G76,"Er","")</f>
      </c>
      <c r="S77" s="59">
        <f>IF(OR(H77&gt;G77,H77&gt;H76),"Er","")</f>
      </c>
      <c r="T77" s="59">
        <f>IF(I77&gt;I76,"Er","")</f>
      </c>
      <c r="U77" s="59">
        <f>IF(OR(J77&gt;I77,J77&gt;J76),"Er","")</f>
      </c>
      <c r="V77" s="59">
        <f>IF(OR(K77&gt;C77,K77&gt;K76,K77&lt;L77),"Er","")</f>
      </c>
      <c r="W77" s="59">
        <f>IF(OR(L77&gt;K77,L77&gt;D77,L77&gt;L76),"Er","")</f>
      </c>
    </row>
    <row r="78" spans="2:23" ht="15.75">
      <c r="B78" s="121" t="s">
        <v>267</v>
      </c>
      <c r="C78" s="174">
        <f t="shared" si="36"/>
        <v>0</v>
      </c>
      <c r="D78" s="174">
        <f t="shared" si="36"/>
        <v>0</v>
      </c>
      <c r="E78" s="110"/>
      <c r="F78" s="110"/>
      <c r="G78" s="110"/>
      <c r="H78" s="110"/>
      <c r="I78" s="191"/>
      <c r="J78" s="191"/>
      <c r="K78" s="110"/>
      <c r="L78" s="111"/>
      <c r="N78" s="59">
        <f t="shared" si="37"/>
      </c>
      <c r="O78" s="59">
        <f t="shared" si="38"/>
      </c>
      <c r="P78" s="59">
        <f>IF(E78&gt;E76,"Er","")</f>
      </c>
      <c r="Q78" s="59">
        <f>IF(OR(F78&gt;F76,F78&gt;E78),"Er","")</f>
      </c>
      <c r="R78" s="59">
        <f>IF(G78&gt;G76,"Er","")</f>
      </c>
      <c r="S78" s="59">
        <f>IF(OR(H78&gt;G78,H78&gt;H76),"Er","")</f>
      </c>
      <c r="T78" s="59">
        <f>IF(I78&gt;I76,"Er","")</f>
      </c>
      <c r="U78" s="59">
        <f>IF(OR(J78&gt;I78,J78&gt;J76),"Er","")</f>
      </c>
      <c r="V78" s="59">
        <f>IF(OR(K78&gt;C78,K78&gt;K76,K78&lt;L78),"Er","")</f>
      </c>
      <c r="W78" s="59">
        <f>IF(OR(L78&gt;K78,L78&gt;D78,L78&gt;L76),"Er","")</f>
      </c>
    </row>
    <row r="79" spans="2:23" ht="15.75">
      <c r="B79" s="121" t="s">
        <v>268</v>
      </c>
      <c r="C79" s="174">
        <f t="shared" si="36"/>
        <v>0</v>
      </c>
      <c r="D79" s="174">
        <f t="shared" si="36"/>
        <v>0</v>
      </c>
      <c r="E79" s="110"/>
      <c r="F79" s="110"/>
      <c r="G79" s="110"/>
      <c r="H79" s="110"/>
      <c r="I79" s="191"/>
      <c r="J79" s="191"/>
      <c r="K79" s="110"/>
      <c r="L79" s="111"/>
      <c r="N79" s="59">
        <f t="shared" si="37"/>
      </c>
      <c r="O79" s="59">
        <f t="shared" si="38"/>
      </c>
      <c r="P79" s="59">
        <f>IF(E79&gt;E76,"Er","")</f>
      </c>
      <c r="Q79" s="59">
        <f>IF(OR(F79&gt;F76,F79&gt;E79),"Er","")</f>
      </c>
      <c r="R79" s="59">
        <f>IF(G79&gt;G76,"Er","")</f>
      </c>
      <c r="S79" s="59">
        <f>IF(OR(H79&gt;G79,H79&gt;H76),"Er","")</f>
      </c>
      <c r="T79" s="59">
        <f>IF(I79&gt;I76,"Er","")</f>
      </c>
      <c r="U79" s="59">
        <f>IF(OR(J79&gt;I79,J79&gt;J76),"Er","")</f>
      </c>
      <c r="V79" s="59">
        <f>IF(OR(K79&gt;C79,K79&gt;K76,K79&lt;L79),"Er","")</f>
      </c>
      <c r="W79" s="59">
        <f>IF(OR(L79&gt;K79,L79&gt;D79,L79&gt;L76),"Er","")</f>
      </c>
    </row>
    <row r="80" spans="2:23" ht="15.75">
      <c r="B80" s="121" t="s">
        <v>269</v>
      </c>
      <c r="C80" s="174">
        <f t="shared" si="36"/>
        <v>0</v>
      </c>
      <c r="D80" s="174">
        <f t="shared" si="36"/>
        <v>0</v>
      </c>
      <c r="E80" s="110"/>
      <c r="F80" s="110"/>
      <c r="G80" s="110"/>
      <c r="H80" s="110"/>
      <c r="I80" s="191"/>
      <c r="J80" s="191"/>
      <c r="K80" s="110"/>
      <c r="L80" s="111"/>
      <c r="N80" s="59">
        <f t="shared" si="37"/>
      </c>
      <c r="O80" s="59">
        <f t="shared" si="38"/>
      </c>
      <c r="P80" s="59">
        <f>IF(E80&gt;E76,"Er","")</f>
      </c>
      <c r="Q80" s="59">
        <f>IF(OR(F80&gt;F76,F80&gt;E80),"Er","")</f>
      </c>
      <c r="R80" s="59">
        <f>IF(G80&gt;G76,"Er","")</f>
      </c>
      <c r="S80" s="59">
        <f>IF(OR(H80&gt;G80,H80&gt;H76),"Er","")</f>
      </c>
      <c r="T80" s="59">
        <f>IF(I80&gt;I76,"Er","")</f>
      </c>
      <c r="U80" s="59">
        <f>IF(OR(J80&gt;I80,J80&gt;J76),"Er","")</f>
      </c>
      <c r="V80" s="59">
        <f>IF(OR(K80&gt;C80,K80&gt;K76,K80&lt;L80),"Er","")</f>
      </c>
      <c r="W80" s="59">
        <f>IF(OR(L80&gt;K80,L80&gt;D80,L80&gt;L76),"Er","")</f>
      </c>
    </row>
    <row r="81" spans="2:23" ht="15.75">
      <c r="B81" s="121" t="s">
        <v>270</v>
      </c>
      <c r="C81" s="174">
        <f t="shared" si="36"/>
        <v>2</v>
      </c>
      <c r="D81" s="174">
        <f t="shared" si="36"/>
        <v>2</v>
      </c>
      <c r="E81" s="110">
        <v>2</v>
      </c>
      <c r="F81" s="110">
        <v>2</v>
      </c>
      <c r="G81" s="110"/>
      <c r="H81" s="110"/>
      <c r="I81" s="191"/>
      <c r="J81" s="191"/>
      <c r="K81" s="110"/>
      <c r="L81" s="111"/>
      <c r="N81" s="59">
        <f t="shared" si="37"/>
      </c>
      <c r="O81" s="59">
        <f t="shared" si="38"/>
      </c>
      <c r="P81" s="59">
        <f>IF(E81&gt;E76,"Er","")</f>
      </c>
      <c r="Q81" s="59">
        <f>IF(OR(F81&gt;F76,F81&gt;E81),"Er","")</f>
      </c>
      <c r="R81" s="59">
        <f>IF(G81&gt;G76,"Er","")</f>
      </c>
      <c r="S81" s="59">
        <f>IF(OR(H81&gt;G81,H81&gt;H76),"Er","")</f>
      </c>
      <c r="T81" s="59">
        <f>IF(I81&gt;I76,"Er","")</f>
      </c>
      <c r="U81" s="59">
        <f>IF(OR(J81&gt;I81,J81&gt;J76),"Er","")</f>
      </c>
      <c r="V81" s="59">
        <f>IF(OR(K81&gt;C81,K81&gt;K76,K81&lt;L81),"Er","")</f>
      </c>
      <c r="W81" s="59">
        <f>IF(OR(L81&gt;K81,L81&gt;D81,L81&gt;L76),"Er","")</f>
      </c>
    </row>
    <row r="82" spans="2:23" ht="15.75">
      <c r="B82" s="121" t="s">
        <v>271</v>
      </c>
      <c r="C82" s="174">
        <f t="shared" si="36"/>
        <v>0</v>
      </c>
      <c r="D82" s="174">
        <f t="shared" si="36"/>
        <v>0</v>
      </c>
      <c r="E82" s="110"/>
      <c r="F82" s="110"/>
      <c r="G82" s="110"/>
      <c r="H82" s="110"/>
      <c r="I82" s="191"/>
      <c r="J82" s="191"/>
      <c r="K82" s="110"/>
      <c r="L82" s="111"/>
      <c r="N82" s="59">
        <f t="shared" si="37"/>
      </c>
      <c r="O82" s="59">
        <f t="shared" si="38"/>
      </c>
      <c r="P82" s="59">
        <f>IF(E82&gt;E76,"Er","")</f>
      </c>
      <c r="Q82" s="59">
        <f>IF(OR(F82&gt;F76,F82&gt;E82),"Er","")</f>
      </c>
      <c r="R82" s="59">
        <f>IF(G82&gt;G76,"Er","")</f>
      </c>
      <c r="S82" s="59">
        <f>IF(OR(H82&gt;G82,H82&gt;H76),"Er","")</f>
      </c>
      <c r="T82" s="59">
        <f>IF(I82&gt;I76,"Er","")</f>
      </c>
      <c r="U82" s="59">
        <f>IF(OR(J82&gt;I82,J82&gt;J76),"Er","")</f>
      </c>
      <c r="V82" s="59">
        <f>IF(OR(K82&gt;C82,K82&gt;K76,K82&lt;L82),"Er","")</f>
      </c>
      <c r="W82" s="59">
        <f>IF(OR(L82&gt;K82,L82&gt;D82,L82&gt;L76),"Er","")</f>
      </c>
    </row>
    <row r="83" spans="2:23" ht="15.75">
      <c r="B83" s="121" t="s">
        <v>272</v>
      </c>
      <c r="C83" s="174">
        <f t="shared" si="36"/>
        <v>0</v>
      </c>
      <c r="D83" s="174">
        <f t="shared" si="36"/>
        <v>0</v>
      </c>
      <c r="E83" s="110"/>
      <c r="F83" s="110"/>
      <c r="G83" s="110"/>
      <c r="H83" s="110"/>
      <c r="I83" s="191"/>
      <c r="J83" s="191"/>
      <c r="K83" s="110"/>
      <c r="L83" s="111"/>
      <c r="N83" s="59">
        <f t="shared" si="37"/>
      </c>
      <c r="O83" s="59">
        <f t="shared" si="38"/>
      </c>
      <c r="P83" s="59">
        <f>IF(E83&gt;E76,"Er","")</f>
      </c>
      <c r="Q83" s="59">
        <f>IF(OR(F83&gt;F76,F83&gt;E83),"Er","")</f>
      </c>
      <c r="R83" s="59">
        <f>IF(G83&gt;G76,"Er","")</f>
      </c>
      <c r="S83" s="59">
        <f>IF(OR(H83&gt;G83,H83&gt;H76),"Er","")</f>
      </c>
      <c r="T83" s="59">
        <f>IF(I83&gt;I76,"Er","")</f>
      </c>
      <c r="U83" s="59">
        <f>IF(OR(J83&gt;I83,J83&gt;J76),"Er","")</f>
      </c>
      <c r="V83" s="59">
        <f>IF(OR(K83&gt;C83,K83&gt;K76,K83&lt;L83),"Er","")</f>
      </c>
      <c r="W83" s="59">
        <f>IF(OR(L83&gt;K83,L83&gt;D83,L83&gt;L76),"Er","")</f>
      </c>
    </row>
    <row r="84" spans="2:23" ht="15.75">
      <c r="B84" s="121" t="s">
        <v>273</v>
      </c>
      <c r="C84" s="174">
        <f t="shared" si="36"/>
        <v>0</v>
      </c>
      <c r="D84" s="174">
        <f t="shared" si="36"/>
        <v>0</v>
      </c>
      <c r="E84" s="110"/>
      <c r="F84" s="110"/>
      <c r="G84" s="110"/>
      <c r="H84" s="110"/>
      <c r="I84" s="191"/>
      <c r="J84" s="191"/>
      <c r="K84" s="110"/>
      <c r="L84" s="111"/>
      <c r="N84" s="59">
        <f t="shared" si="37"/>
      </c>
      <c r="O84" s="59">
        <f t="shared" si="38"/>
      </c>
      <c r="P84" s="59">
        <f>IF(E84&gt;E76,"Er","")</f>
      </c>
      <c r="Q84" s="59">
        <f>IF(OR(F84&gt;F76,F84&gt;E84),"Er","")</f>
      </c>
      <c r="R84" s="59">
        <f>IF(G84&gt;G76,"Er","")</f>
      </c>
      <c r="S84" s="59">
        <f>IF(OR(H84&gt;G84,H84&gt;H76),"Er","")</f>
      </c>
      <c r="T84" s="59">
        <f>IF(I84&gt;I76,"Er","")</f>
      </c>
      <c r="U84" s="59">
        <f>IF(OR(J84&gt;I84,J84&gt;J76),"Er","")</f>
      </c>
      <c r="V84" s="59">
        <f>IF(OR(K84&gt;C84,K84&gt;K76,K84&lt;L84),"Er","")</f>
      </c>
      <c r="W84" s="59">
        <f>IF(OR(L84&gt;K84,L84&gt;D84,L84&gt;L76),"Er","")</f>
      </c>
    </row>
    <row r="85" spans="2:23" ht="15.75">
      <c r="B85" s="121" t="s">
        <v>274</v>
      </c>
      <c r="C85" s="177">
        <f t="shared" si="36"/>
        <v>0</v>
      </c>
      <c r="D85" s="177">
        <f t="shared" si="36"/>
        <v>0</v>
      </c>
      <c r="E85" s="185"/>
      <c r="F85" s="185"/>
      <c r="G85" s="185"/>
      <c r="H85" s="185"/>
      <c r="I85" s="193"/>
      <c r="J85" s="193"/>
      <c r="K85" s="185"/>
      <c r="L85" s="187"/>
      <c r="N85" s="59">
        <f t="shared" si="37"/>
      </c>
      <c r="O85" s="59">
        <f t="shared" si="38"/>
      </c>
      <c r="P85" s="59">
        <f>IF(E85&gt;E76,"Er","")</f>
      </c>
      <c r="Q85" s="59">
        <f>IF(OR(F85&gt;F76,F85&gt;E85),"Er","")</f>
      </c>
      <c r="R85" s="59">
        <f>IF(G85&gt;G76,"Er","")</f>
      </c>
      <c r="S85" s="59">
        <f>IF(OR(H85&gt;G85,H85&gt;H76),"Er","")</f>
      </c>
      <c r="T85" s="59">
        <f>IF(I85&gt;I76,"Er","")</f>
      </c>
      <c r="U85" s="59">
        <f>IF(OR(J85&gt;I85,J85&gt;J76),"Er","")</f>
      </c>
      <c r="V85" s="59">
        <f>IF(OR(K85&gt;C85,K85&gt;K76,K85&lt;L85),"Er","")</f>
      </c>
      <c r="W85" s="59">
        <f>IF(OR(L85&gt;K85,L85&gt;D85,L85&gt;L76),"Er","")</f>
      </c>
    </row>
    <row r="86" spans="2:12" ht="15.75">
      <c r="B86" s="603" t="s">
        <v>148</v>
      </c>
      <c r="C86" s="604"/>
      <c r="D86" s="604"/>
      <c r="E86" s="604"/>
      <c r="F86" s="604"/>
      <c r="G86" s="604"/>
      <c r="H86" s="604"/>
      <c r="I86" s="604"/>
      <c r="J86" s="604"/>
      <c r="K86" s="604"/>
      <c r="L86" s="605"/>
    </row>
    <row r="87" spans="2:23" ht="15.75">
      <c r="B87" s="181" t="s">
        <v>61</v>
      </c>
      <c r="C87" s="178">
        <f>SUM(C88,C91:C95)</f>
        <v>8</v>
      </c>
      <c r="D87" s="178">
        <f>SUM(D88,D91:D95)</f>
        <v>6</v>
      </c>
      <c r="E87" s="156">
        <f aca="true" t="shared" si="39" ref="E87:J87">SUM(E88,E91:E95)</f>
        <v>1</v>
      </c>
      <c r="F87" s="156">
        <f t="shared" si="39"/>
        <v>1</v>
      </c>
      <c r="G87" s="156">
        <f t="shared" si="39"/>
        <v>7</v>
      </c>
      <c r="H87" s="156">
        <f t="shared" si="39"/>
        <v>5</v>
      </c>
      <c r="I87" s="158">
        <f t="shared" si="39"/>
        <v>0</v>
      </c>
      <c r="J87" s="158">
        <f t="shared" si="39"/>
        <v>0</v>
      </c>
      <c r="K87" s="156">
        <f>SUM(K88,K91:K95)</f>
        <v>0</v>
      </c>
      <c r="L87" s="169">
        <f>SUM(L88,L91:L95)</f>
        <v>0</v>
      </c>
      <c r="N87" s="64">
        <f>IF(OR(C87&lt;D87,C87&lt;C10,C87&lt;K87,C87&lt;L87),"Er","")</f>
      </c>
      <c r="O87" s="64">
        <f>IF(OR(D87&gt;C87,D87&lt;L87,D87&lt;D10),"Er","")</f>
      </c>
      <c r="P87" s="64">
        <f>IF(E87&lt;E10,"Er","")</f>
      </c>
      <c r="Q87" s="64">
        <f>IF(OR(F87&gt;E87,F87&lt;F10),"Er","")</f>
      </c>
      <c r="R87" s="64">
        <f>IF(G87&lt;G10,"Er","")</f>
      </c>
      <c r="S87" s="64">
        <f>IF(OR(H87&gt;G87,H87&lt;H10),"Er","")</f>
      </c>
      <c r="T87" s="64">
        <f>IF(I87&lt;I10,"Er","")</f>
      </c>
      <c r="U87" s="64">
        <f>IF(OR(J87&gt;I87,J87&lt;J10),"Er","")</f>
      </c>
      <c r="V87" s="64">
        <f>IF(OR(K87&lt;K10,K87&lt;L87,K87&gt;C87),"Er","")</f>
      </c>
      <c r="W87" s="64">
        <f>IF(OR(L87&lt;L10,L87&gt;K87,L87&gt;D87),"Er","")</f>
      </c>
    </row>
    <row r="88" spans="2:23" ht="18.75">
      <c r="B88" s="203" t="s">
        <v>153</v>
      </c>
      <c r="C88" s="160">
        <f aca="true" t="shared" si="40" ref="C88:D95">SUM(E88,G88,I88)</f>
        <v>2</v>
      </c>
      <c r="D88" s="160">
        <f t="shared" si="40"/>
        <v>2</v>
      </c>
      <c r="E88" s="110">
        <v>1</v>
      </c>
      <c r="F88" s="110">
        <v>1</v>
      </c>
      <c r="G88" s="110">
        <v>1</v>
      </c>
      <c r="H88" s="110">
        <v>1</v>
      </c>
      <c r="I88" s="191"/>
      <c r="J88" s="191"/>
      <c r="K88" s="110"/>
      <c r="L88" s="111"/>
      <c r="N88" s="64">
        <f>IF(OR(C88&lt;D88,C88&lt;K88,C88&lt;L88),"Er","")</f>
      </c>
      <c r="O88" s="64">
        <f aca="true" t="shared" si="41" ref="O88:O95">IF(OR(D88&gt;C88,D88&lt;L88),"Er","")</f>
      </c>
      <c r="P88" s="64">
        <f>IF(SUM(E89:E90)&gt;E88,"Er","")</f>
      </c>
      <c r="Q88" s="64">
        <f>IF(OR(SUM(F89:F90)&gt;F88,F88&gt;E88),"Er","")</f>
      </c>
      <c r="R88" s="64">
        <f>IF(SUM(G89:G90)&gt;G88,"Er","")</f>
      </c>
      <c r="S88" s="64">
        <f>IF(OR(H90+H89&gt;H88,H88&gt;G88),"Er","")</f>
      </c>
      <c r="T88" s="64">
        <f>IF(SUM(I89:I90)&gt;I88,"Er","")</f>
      </c>
      <c r="U88" s="64">
        <f>IF(OR(J90+J89&gt;J88,J88&gt;I88),"Er","")</f>
      </c>
      <c r="V88" s="64">
        <f>IF(OR(SUM(K89:K90)&gt;K88,K88&gt;C88),"Er","")</f>
      </c>
      <c r="W88" s="64">
        <f>IF(OR(L88&gt;D88,L88&gt;K88,L88&lt;SUM(L89:L90)),"Er","")</f>
      </c>
    </row>
    <row r="89" spans="2:23" ht="15.75">
      <c r="B89" s="121" t="s">
        <v>154</v>
      </c>
      <c r="C89" s="160">
        <f t="shared" si="40"/>
        <v>1</v>
      </c>
      <c r="D89" s="160">
        <f t="shared" si="40"/>
        <v>1</v>
      </c>
      <c r="E89" s="110">
        <v>1</v>
      </c>
      <c r="F89" s="110">
        <v>1</v>
      </c>
      <c r="G89" s="110"/>
      <c r="H89" s="110"/>
      <c r="I89" s="191"/>
      <c r="J89" s="191"/>
      <c r="K89" s="110"/>
      <c r="L89" s="111"/>
      <c r="N89" s="64">
        <f>IF(OR(C89&lt;D89,C89&lt;K89,C89&lt;L89),"Er","")</f>
      </c>
      <c r="O89" s="64">
        <f t="shared" si="41"/>
      </c>
      <c r="P89" s="64">
        <f>IF(E89&gt;E88,"Er","")</f>
      </c>
      <c r="Q89" s="64">
        <f>IF(OR(F89&gt;E89,F89&gt;F88),"Er","")</f>
      </c>
      <c r="R89" s="64">
        <f>IF(G89&gt;G88,"Er","")</f>
      </c>
      <c r="S89" s="64">
        <f>IF(OR(H89&gt;G89,H89&gt;H88),"Er","")</f>
      </c>
      <c r="T89" s="64">
        <f>IF(I89&gt;I88,"Er","")</f>
      </c>
      <c r="U89" s="64">
        <f>IF(OR(J89&gt;I89,J89&gt;J88),"Er","")</f>
      </c>
      <c r="V89" s="64">
        <f>IF(OR(K89&gt;K88,K89&lt;L89,K89&gt;C89),"Er","")</f>
      </c>
      <c r="W89" s="64">
        <f>IF(OR(L89&gt;K89,L89&gt;L88),"Er","")</f>
      </c>
    </row>
    <row r="90" spans="2:23" ht="15.75">
      <c r="B90" s="204" t="s">
        <v>155</v>
      </c>
      <c r="C90" s="160">
        <f t="shared" si="40"/>
        <v>1</v>
      </c>
      <c r="D90" s="160">
        <f t="shared" si="40"/>
        <v>1</v>
      </c>
      <c r="E90" s="110"/>
      <c r="F90" s="110"/>
      <c r="G90" s="110">
        <v>1</v>
      </c>
      <c r="H90" s="110">
        <v>1</v>
      </c>
      <c r="I90" s="191"/>
      <c r="J90" s="191"/>
      <c r="K90" s="110"/>
      <c r="L90" s="111"/>
      <c r="N90" s="64">
        <f aca="true" t="shared" si="42" ref="N90:N95">IF(OR(C90&lt;K90,C90&lt;L90,C90&lt;D90),"Er","")</f>
      </c>
      <c r="O90" s="64">
        <f t="shared" si="41"/>
      </c>
      <c r="P90" s="64">
        <f>IF(E90&gt;E88,"Er","")</f>
      </c>
      <c r="Q90" s="64">
        <f>IF(OR(F90&gt;E90,F90&gt;F88),"Er","")</f>
      </c>
      <c r="R90" s="64">
        <f>IF(G90&gt;G88,"Er","")</f>
      </c>
      <c r="S90" s="64">
        <f>IF(OR(H90&gt;G90,H90&gt;H88),"Er","")</f>
      </c>
      <c r="T90" s="64">
        <f>IF(I90&gt;I88,"Er","")</f>
      </c>
      <c r="U90" s="64">
        <f>IF(OR(J90&gt;I90,J90&gt;J88),"Er","")</f>
      </c>
      <c r="V90" s="64">
        <f>IF(OR(K90&gt;K88,K90&lt;L90,K90&gt;C90),"Er","")</f>
      </c>
      <c r="W90" s="64">
        <f>IF(OR(L90&gt;K90,L90&gt;L88),"Er","")</f>
      </c>
    </row>
    <row r="91" spans="2:23" ht="15.75">
      <c r="B91" s="121" t="s">
        <v>156</v>
      </c>
      <c r="C91" s="160">
        <f t="shared" si="40"/>
        <v>1</v>
      </c>
      <c r="D91" s="160">
        <f t="shared" si="40"/>
        <v>1</v>
      </c>
      <c r="E91" s="110"/>
      <c r="F91" s="110"/>
      <c r="G91" s="110">
        <v>1</v>
      </c>
      <c r="H91" s="110">
        <v>1</v>
      </c>
      <c r="I91" s="191"/>
      <c r="J91" s="191"/>
      <c r="K91" s="110"/>
      <c r="L91" s="111"/>
      <c r="N91" s="64">
        <f t="shared" si="42"/>
      </c>
      <c r="O91" s="64">
        <f t="shared" si="41"/>
      </c>
      <c r="P91" s="64"/>
      <c r="Q91" s="64">
        <f>IF(F91&gt;E91,"Er","")</f>
      </c>
      <c r="R91" s="64"/>
      <c r="S91" s="64">
        <f>IF(H91&gt;G91,"Er","")</f>
      </c>
      <c r="T91" s="64"/>
      <c r="U91" s="64">
        <f>IF(J91&gt;I91,"Er","")</f>
      </c>
      <c r="V91" s="64">
        <f>IF(OR(K91&gt;C91,K91&lt;L91),"Er","")</f>
      </c>
      <c r="W91" s="64">
        <f>IF(OR(L91&gt;D91,L91&gt;K91),"Er","")</f>
      </c>
    </row>
    <row r="92" spans="2:23" ht="15.75">
      <c r="B92" s="121" t="s">
        <v>157</v>
      </c>
      <c r="C92" s="160">
        <f t="shared" si="40"/>
        <v>0</v>
      </c>
      <c r="D92" s="160">
        <f t="shared" si="40"/>
        <v>0</v>
      </c>
      <c r="E92" s="110"/>
      <c r="F92" s="110"/>
      <c r="G92" s="110"/>
      <c r="H92" s="110"/>
      <c r="I92" s="191"/>
      <c r="J92" s="191"/>
      <c r="K92" s="110"/>
      <c r="L92" s="111"/>
      <c r="N92" s="64">
        <f t="shared" si="42"/>
      </c>
      <c r="O92" s="64">
        <f t="shared" si="41"/>
      </c>
      <c r="P92" s="64"/>
      <c r="Q92" s="64">
        <f>IF(F92&gt;E92,"Er","")</f>
      </c>
      <c r="R92" s="64"/>
      <c r="S92" s="64">
        <f>IF(H92&gt;G92,"Er","")</f>
      </c>
      <c r="T92" s="64"/>
      <c r="U92" s="64">
        <f>IF(J92&gt;I92,"Er","")</f>
      </c>
      <c r="V92" s="64">
        <f>IF(OR(K92&gt;C92,K92&lt;L92),"Er","")</f>
      </c>
      <c r="W92" s="64">
        <f>IF(OR(L92&gt;D92,L92&gt;K92),"Er","")</f>
      </c>
    </row>
    <row r="93" spans="2:23" ht="15.75">
      <c r="B93" s="121" t="s">
        <v>301</v>
      </c>
      <c r="C93" s="160">
        <f t="shared" si="40"/>
        <v>3</v>
      </c>
      <c r="D93" s="160">
        <f t="shared" si="40"/>
        <v>3</v>
      </c>
      <c r="E93" s="110"/>
      <c r="F93" s="110"/>
      <c r="G93" s="110">
        <v>3</v>
      </c>
      <c r="H93" s="110">
        <v>3</v>
      </c>
      <c r="I93" s="184"/>
      <c r="J93" s="184"/>
      <c r="K93" s="110"/>
      <c r="L93" s="111"/>
      <c r="N93" s="64">
        <f t="shared" si="42"/>
      </c>
      <c r="O93" s="64">
        <f t="shared" si="41"/>
      </c>
      <c r="P93" s="64"/>
      <c r="Q93" s="64">
        <f>IF(F93&gt;E93,"Er","")</f>
      </c>
      <c r="R93" s="64"/>
      <c r="S93" s="64">
        <f>IF(H93&gt;G93,"Er","")</f>
      </c>
      <c r="T93" s="64"/>
      <c r="U93" s="64">
        <f>IF(J93&gt;I93,"Er","")</f>
      </c>
      <c r="V93" s="64">
        <f>IF(OR(K93&gt;C93,K93&lt;L93),"Er","")</f>
      </c>
      <c r="W93" s="64">
        <f>IF(OR(L93&gt;D93,L93&gt;K93),"Er","")</f>
      </c>
    </row>
    <row r="94" spans="2:23" ht="15.75">
      <c r="B94" s="121" t="s">
        <v>176</v>
      </c>
      <c r="C94" s="172">
        <f t="shared" si="40"/>
        <v>2</v>
      </c>
      <c r="D94" s="172">
        <f t="shared" si="40"/>
        <v>0</v>
      </c>
      <c r="E94" s="106"/>
      <c r="F94" s="106"/>
      <c r="G94" s="106">
        <v>2</v>
      </c>
      <c r="H94" s="106"/>
      <c r="I94" s="188"/>
      <c r="J94" s="188"/>
      <c r="K94" s="106"/>
      <c r="L94" s="107"/>
      <c r="N94" s="64">
        <f t="shared" si="42"/>
      </c>
      <c r="O94" s="64">
        <f t="shared" si="41"/>
      </c>
      <c r="P94" s="64"/>
      <c r="Q94" s="64">
        <f>IF(F94&gt;E94,"Er","")</f>
      </c>
      <c r="R94" s="64"/>
      <c r="S94" s="64">
        <f>IF(H94&gt;G94,"Er","")</f>
      </c>
      <c r="T94" s="64"/>
      <c r="U94" s="64">
        <f>IF(J94&gt;I94,"Er","")</f>
      </c>
      <c r="V94" s="64">
        <f>IF(OR(K94&gt;C94,K94&lt;L94),"Er","")</f>
      </c>
      <c r="W94" s="64">
        <f>IF(OR(L94&gt;D94,L94&gt;K94),"Er","")</f>
      </c>
    </row>
    <row r="95" spans="2:23" ht="16.5" thickBot="1">
      <c r="B95" s="120" t="s">
        <v>69</v>
      </c>
      <c r="C95" s="179">
        <f t="shared" si="40"/>
        <v>0</v>
      </c>
      <c r="D95" s="179">
        <f t="shared" si="40"/>
        <v>0</v>
      </c>
      <c r="E95" s="108"/>
      <c r="F95" s="108"/>
      <c r="G95" s="108"/>
      <c r="H95" s="108"/>
      <c r="I95" s="194"/>
      <c r="J95" s="194"/>
      <c r="K95" s="108"/>
      <c r="L95" s="109"/>
      <c r="N95" s="64">
        <f t="shared" si="42"/>
      </c>
      <c r="O95" s="64">
        <f t="shared" si="41"/>
      </c>
      <c r="P95" s="64"/>
      <c r="Q95" s="64">
        <f>IF(F95&gt;E95,"Er","")</f>
      </c>
      <c r="R95" s="64"/>
      <c r="S95" s="64">
        <f>IF(H95&gt;G95,"Er","")</f>
      </c>
      <c r="T95" s="64"/>
      <c r="U95" s="64">
        <f>IF(J95&gt;I95,"Er","")</f>
      </c>
      <c r="V95" s="64">
        <f>IF(OR(K95&gt;C95,K95&lt;L95),"Er","")</f>
      </c>
      <c r="W95" s="64">
        <f>IF(OR(L95&gt;D95,L95&gt;K95),"Er","")</f>
      </c>
    </row>
    <row r="96" ht="14.25" customHeight="1">
      <c r="B96" s="27" t="s">
        <v>158</v>
      </c>
    </row>
  </sheetData>
  <sheetProtection/>
  <mergeCells count="14">
    <mergeCell ref="B86:L86"/>
    <mergeCell ref="E4:F4"/>
    <mergeCell ref="K4:K5"/>
    <mergeCell ref="G4:H4"/>
    <mergeCell ref="I4:J4"/>
    <mergeCell ref="B3:B5"/>
    <mergeCell ref="C3:C5"/>
    <mergeCell ref="D3:D5"/>
    <mergeCell ref="E3:J3"/>
    <mergeCell ref="B12:L12"/>
    <mergeCell ref="B62:L62"/>
    <mergeCell ref="B37:L37"/>
    <mergeCell ref="K3:L3"/>
    <mergeCell ref="L4:L5"/>
  </mergeCell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7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61" min="1" max="15" man="1"/>
  </rowBreaks>
  <colBreaks count="1" manualBreakCount="1">
    <brk id="1" max="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Q118"/>
  <sheetViews>
    <sheetView showGridLines="0" showZeros="0" zoomScale="75" zoomScaleNormal="75" zoomScaleSheetLayoutView="100" workbookViewId="0" topLeftCell="A1">
      <selection activeCell="Q20" sqref="Q20"/>
    </sheetView>
  </sheetViews>
  <sheetFormatPr defaultColWidth="8.8984375" defaultRowHeight="15"/>
  <cols>
    <col min="1" max="1" width="1.59765625" style="1" customWidth="1"/>
    <col min="2" max="2" width="38.3984375" style="1" customWidth="1"/>
    <col min="3" max="3" width="10.09765625" style="1" customWidth="1"/>
    <col min="4" max="10" width="7.59765625" style="1" customWidth="1"/>
    <col min="11" max="11" width="2.09765625" style="2" customWidth="1"/>
    <col min="12" max="17" width="2.59765625" style="68" customWidth="1"/>
    <col min="18" max="25" width="9" style="1" customWidth="1"/>
    <col min="26" max="26" width="8.8984375" style="1" customWidth="1"/>
    <col min="27" max="16384" width="8.8984375" style="1" customWidth="1"/>
  </cols>
  <sheetData>
    <row r="1" ht="19.5" thickBot="1">
      <c r="B1" s="19" t="s">
        <v>102</v>
      </c>
    </row>
    <row r="2" spans="2:10" ht="15.75">
      <c r="B2" s="685" t="s">
        <v>118</v>
      </c>
      <c r="C2" s="688" t="s">
        <v>38</v>
      </c>
      <c r="D2" s="673" t="s">
        <v>4</v>
      </c>
      <c r="E2" s="674"/>
      <c r="F2" s="674"/>
      <c r="G2" s="674"/>
      <c r="H2" s="675"/>
      <c r="I2" s="691"/>
      <c r="J2" s="691"/>
    </row>
    <row r="3" spans="2:10" ht="15.75">
      <c r="B3" s="686"/>
      <c r="C3" s="689"/>
      <c r="D3" s="625" t="s">
        <v>40</v>
      </c>
      <c r="E3" s="626"/>
      <c r="F3" s="625" t="s">
        <v>41</v>
      </c>
      <c r="G3" s="626"/>
      <c r="H3" s="676" t="s">
        <v>42</v>
      </c>
      <c r="I3" s="86"/>
      <c r="J3" s="86"/>
    </row>
    <row r="4" spans="2:10" ht="15.75">
      <c r="B4" s="687"/>
      <c r="C4" s="690"/>
      <c r="D4" s="273" t="s">
        <v>61</v>
      </c>
      <c r="E4" s="273" t="s">
        <v>43</v>
      </c>
      <c r="F4" s="273" t="s">
        <v>61</v>
      </c>
      <c r="G4" s="273" t="s">
        <v>43</v>
      </c>
      <c r="H4" s="677"/>
      <c r="I4" s="86"/>
      <c r="J4" s="86"/>
    </row>
    <row r="5" spans="2:10" ht="15.75">
      <c r="B5" s="627" t="s">
        <v>96</v>
      </c>
      <c r="C5" s="628"/>
      <c r="D5" s="628"/>
      <c r="E5" s="628"/>
      <c r="F5" s="628"/>
      <c r="G5" s="628"/>
      <c r="H5" s="629"/>
      <c r="I5" s="87"/>
      <c r="J5" s="87"/>
    </row>
    <row r="6" spans="2:17" ht="16.5" customHeight="1">
      <c r="B6" s="114" t="s">
        <v>119</v>
      </c>
      <c r="C6" s="455">
        <f aca="true" t="shared" si="0" ref="C6:H6">SUM(C7:C10)</f>
        <v>4</v>
      </c>
      <c r="D6" s="455">
        <f t="shared" si="0"/>
        <v>4</v>
      </c>
      <c r="E6" s="455">
        <f t="shared" si="0"/>
        <v>0</v>
      </c>
      <c r="F6" s="455">
        <f t="shared" si="0"/>
        <v>0</v>
      </c>
      <c r="G6" s="455">
        <f t="shared" si="0"/>
        <v>0</v>
      </c>
      <c r="H6" s="456">
        <f t="shared" si="0"/>
        <v>0</v>
      </c>
      <c r="I6" s="88"/>
      <c r="J6" s="88"/>
      <c r="L6" s="59"/>
      <c r="M6" s="59"/>
      <c r="N6" s="59"/>
      <c r="O6" s="59"/>
      <c r="P6" s="59"/>
      <c r="Q6" s="59"/>
    </row>
    <row r="7" spans="2:17" ht="15.75">
      <c r="B7" s="118" t="s">
        <v>373</v>
      </c>
      <c r="C7" s="455">
        <f>SUM(D7,F7,H7)</f>
        <v>4</v>
      </c>
      <c r="D7" s="457">
        <v>4</v>
      </c>
      <c r="E7" s="457"/>
      <c r="F7" s="457"/>
      <c r="G7" s="457"/>
      <c r="H7" s="458"/>
      <c r="I7" s="90"/>
      <c r="J7" s="90"/>
      <c r="L7" s="59"/>
      <c r="M7" s="59">
        <f>IF(G7&gt;F7,"Er","")</f>
      </c>
      <c r="N7" s="64"/>
      <c r="O7" s="59">
        <f>IF(I7&gt;H7,"Er","")</f>
      </c>
      <c r="P7" s="64"/>
      <c r="Q7" s="64"/>
    </row>
    <row r="8" spans="2:17" ht="15.75">
      <c r="B8" s="121" t="s">
        <v>374</v>
      </c>
      <c r="C8" s="465">
        <f>SUM(D8,F8,H8)</f>
        <v>0</v>
      </c>
      <c r="D8" s="459"/>
      <c r="E8" s="459"/>
      <c r="F8" s="459"/>
      <c r="G8" s="459"/>
      <c r="H8" s="460"/>
      <c r="I8" s="90"/>
      <c r="J8" s="90"/>
      <c r="L8" s="59"/>
      <c r="M8" s="59">
        <f>IF(G8&gt;F8,"Er","")</f>
      </c>
      <c r="N8" s="64"/>
      <c r="O8" s="59">
        <f>IF(I8&gt;H8,"Er","")</f>
      </c>
      <c r="P8" s="64"/>
      <c r="Q8" s="64"/>
    </row>
    <row r="9" spans="2:17" ht="15.75">
      <c r="B9" s="121" t="s">
        <v>375</v>
      </c>
      <c r="C9" s="465">
        <f>SUM(D9,F9,H9)</f>
        <v>0</v>
      </c>
      <c r="D9" s="461"/>
      <c r="E9" s="461"/>
      <c r="F9" s="461"/>
      <c r="G9" s="461"/>
      <c r="H9" s="462"/>
      <c r="I9" s="90"/>
      <c r="J9" s="90"/>
      <c r="L9" s="59"/>
      <c r="M9" s="59">
        <f>IF(G9&gt;F9,"Er","")</f>
      </c>
      <c r="N9" s="64"/>
      <c r="O9" s="59">
        <f>IF(I9&gt;H9,"Er","")</f>
      </c>
      <c r="P9" s="64"/>
      <c r="Q9" s="64"/>
    </row>
    <row r="10" spans="2:17" ht="15.75">
      <c r="B10" s="119" t="s">
        <v>53</v>
      </c>
      <c r="C10" s="465">
        <f>SUM(D10,F10,H10)</f>
        <v>0</v>
      </c>
      <c r="D10" s="463"/>
      <c r="E10" s="463"/>
      <c r="F10" s="463"/>
      <c r="G10" s="463"/>
      <c r="H10" s="464"/>
      <c r="I10" s="90"/>
      <c r="J10" s="90"/>
      <c r="L10" s="59"/>
      <c r="M10" s="59">
        <f>IF(G10&gt;F10,"Er","")</f>
      </c>
      <c r="N10" s="64"/>
      <c r="O10" s="59">
        <f>IF(I10&gt;H10,"Er","")</f>
      </c>
      <c r="P10" s="64"/>
      <c r="Q10" s="64"/>
    </row>
    <row r="11" spans="2:10" ht="15.75">
      <c r="B11" s="630" t="s">
        <v>97</v>
      </c>
      <c r="C11" s="631"/>
      <c r="D11" s="631"/>
      <c r="E11" s="631"/>
      <c r="F11" s="631"/>
      <c r="G11" s="631"/>
      <c r="H11" s="632"/>
      <c r="I11" s="87"/>
      <c r="J11" s="87"/>
    </row>
    <row r="12" spans="2:17" ht="15.75">
      <c r="B12" s="114" t="s">
        <v>119</v>
      </c>
      <c r="C12" s="466">
        <f aca="true" t="shared" si="1" ref="C12:H12">SUM(C13:C16)</f>
        <v>12</v>
      </c>
      <c r="D12" s="466">
        <f t="shared" si="1"/>
        <v>12</v>
      </c>
      <c r="E12" s="466">
        <f t="shared" si="1"/>
        <v>0</v>
      </c>
      <c r="F12" s="466">
        <f t="shared" si="1"/>
        <v>0</v>
      </c>
      <c r="G12" s="466">
        <f t="shared" si="1"/>
        <v>0</v>
      </c>
      <c r="H12" s="467">
        <f t="shared" si="1"/>
        <v>0</v>
      </c>
      <c r="I12" s="89"/>
      <c r="J12" s="89"/>
      <c r="L12" s="59"/>
      <c r="M12" s="59"/>
      <c r="N12" s="59"/>
      <c r="O12" s="59"/>
      <c r="P12" s="59"/>
      <c r="Q12" s="59"/>
    </row>
    <row r="13" spans="2:17" ht="15.75">
      <c r="B13" s="118" t="s">
        <v>373</v>
      </c>
      <c r="C13" s="455">
        <f>SUM(D13,F13,H13)</f>
        <v>12</v>
      </c>
      <c r="D13" s="457">
        <v>12</v>
      </c>
      <c r="E13" s="457"/>
      <c r="F13" s="457"/>
      <c r="G13" s="457"/>
      <c r="H13" s="458"/>
      <c r="I13" s="90"/>
      <c r="J13" s="90"/>
      <c r="L13" s="59"/>
      <c r="M13" s="59">
        <f>IF(G13&gt;F13,"Er","")</f>
      </c>
      <c r="N13" s="64"/>
      <c r="O13" s="59">
        <f>IF(I13&gt;H13,"Er","")</f>
      </c>
      <c r="P13" s="64"/>
      <c r="Q13" s="64"/>
    </row>
    <row r="14" spans="2:17" ht="15.75">
      <c r="B14" s="121" t="s">
        <v>374</v>
      </c>
      <c r="C14" s="465">
        <f>SUM(D14,F14,H14)</f>
        <v>0</v>
      </c>
      <c r="D14" s="459"/>
      <c r="E14" s="459"/>
      <c r="F14" s="459"/>
      <c r="G14" s="459"/>
      <c r="H14" s="460"/>
      <c r="I14" s="90"/>
      <c r="J14" s="90"/>
      <c r="L14" s="59"/>
      <c r="M14" s="59">
        <f>IF(G14&gt;F14,"Er","")</f>
      </c>
      <c r="N14" s="64"/>
      <c r="O14" s="59">
        <f>IF(I14&gt;H14,"Er","")</f>
      </c>
      <c r="P14" s="64"/>
      <c r="Q14" s="64"/>
    </row>
    <row r="15" spans="2:17" ht="15.75">
      <c r="B15" s="121" t="s">
        <v>375</v>
      </c>
      <c r="C15" s="465">
        <f>SUM(D15,F15,H15)</f>
        <v>0</v>
      </c>
      <c r="D15" s="461"/>
      <c r="E15" s="461"/>
      <c r="F15" s="461"/>
      <c r="G15" s="461"/>
      <c r="H15" s="462"/>
      <c r="I15" s="90"/>
      <c r="J15" s="90"/>
      <c r="L15" s="59"/>
      <c r="M15" s="59">
        <f>IF(G15&gt;F15,"Er","")</f>
      </c>
      <c r="N15" s="64"/>
      <c r="O15" s="59">
        <f>IF(I15&gt;H15,"Er","")</f>
      </c>
      <c r="P15" s="64"/>
      <c r="Q15" s="64"/>
    </row>
    <row r="16" spans="2:17" ht="16.5" thickBot="1">
      <c r="B16" s="120" t="s">
        <v>53</v>
      </c>
      <c r="C16" s="468">
        <f>SUM(D16,F16,H16)</f>
        <v>0</v>
      </c>
      <c r="D16" s="469"/>
      <c r="E16" s="469"/>
      <c r="F16" s="469"/>
      <c r="G16" s="469"/>
      <c r="H16" s="470"/>
      <c r="I16" s="90"/>
      <c r="J16" s="90"/>
      <c r="L16" s="59"/>
      <c r="M16" s="59">
        <f>IF(G16&gt;F16,"Er","")</f>
      </c>
      <c r="N16" s="64"/>
      <c r="O16" s="59">
        <f>IF(I16&gt;H16,"Er","")</f>
      </c>
      <c r="P16" s="64"/>
      <c r="Q16" s="64"/>
    </row>
    <row r="17" ht="4.5" customHeight="1" thickBot="1">
      <c r="B17" s="6"/>
    </row>
    <row r="18" spans="2:10" ht="15.75">
      <c r="B18" s="682" t="s">
        <v>120</v>
      </c>
      <c r="C18" s="688" t="s">
        <v>38</v>
      </c>
      <c r="D18" s="673" t="s">
        <v>4</v>
      </c>
      <c r="E18" s="674"/>
      <c r="F18" s="674"/>
      <c r="G18" s="674"/>
      <c r="H18" s="675"/>
      <c r="I18" s="691"/>
      <c r="J18" s="691"/>
    </row>
    <row r="19" spans="2:10" ht="15.75">
      <c r="B19" s="683"/>
      <c r="C19" s="689"/>
      <c r="D19" s="625" t="s">
        <v>40</v>
      </c>
      <c r="E19" s="626"/>
      <c r="F19" s="625" t="s">
        <v>41</v>
      </c>
      <c r="G19" s="626"/>
      <c r="H19" s="676" t="s">
        <v>42</v>
      </c>
      <c r="I19" s="86"/>
      <c r="J19" s="86"/>
    </row>
    <row r="20" spans="2:10" ht="15.75">
      <c r="B20" s="684"/>
      <c r="C20" s="690"/>
      <c r="D20" s="273" t="s">
        <v>61</v>
      </c>
      <c r="E20" s="273" t="s">
        <v>43</v>
      </c>
      <c r="F20" s="273" t="s">
        <v>61</v>
      </c>
      <c r="G20" s="273" t="s">
        <v>43</v>
      </c>
      <c r="H20" s="677"/>
      <c r="I20" s="86"/>
      <c r="J20" s="86"/>
    </row>
    <row r="21" spans="2:17" ht="15.75">
      <c r="B21" s="114" t="s">
        <v>119</v>
      </c>
      <c r="C21" s="466">
        <f aca="true" t="shared" si="2" ref="C21:H21">SUM(C22:C24)</f>
        <v>0</v>
      </c>
      <c r="D21" s="466">
        <f t="shared" si="2"/>
        <v>0</v>
      </c>
      <c r="E21" s="466">
        <f t="shared" si="2"/>
        <v>0</v>
      </c>
      <c r="F21" s="466">
        <f t="shared" si="2"/>
        <v>0</v>
      </c>
      <c r="G21" s="466">
        <f t="shared" si="2"/>
        <v>0</v>
      </c>
      <c r="H21" s="467">
        <f t="shared" si="2"/>
        <v>0</v>
      </c>
      <c r="I21" s="274"/>
      <c r="J21" s="89"/>
      <c r="L21" s="59"/>
      <c r="M21" s="59"/>
      <c r="N21" s="59"/>
      <c r="O21" s="59"/>
      <c r="P21" s="59"/>
      <c r="Q21" s="59"/>
    </row>
    <row r="22" spans="2:17" ht="15.75">
      <c r="B22" s="118" t="s">
        <v>213</v>
      </c>
      <c r="C22" s="455">
        <f>SUM(D22,F22,H22)</f>
        <v>0</v>
      </c>
      <c r="D22" s="457"/>
      <c r="E22" s="457"/>
      <c r="F22" s="457"/>
      <c r="G22" s="457"/>
      <c r="H22" s="458"/>
      <c r="I22" s="90"/>
      <c r="J22" s="90"/>
      <c r="L22" s="59"/>
      <c r="M22" s="59">
        <f>IF(E22&gt;D22,"Er","")</f>
      </c>
      <c r="N22" s="64"/>
      <c r="O22" s="59">
        <f>IF(G22&gt;F22,"Er","")</f>
      </c>
      <c r="P22" s="64"/>
      <c r="Q22" s="64"/>
    </row>
    <row r="23" spans="2:17" ht="15.75">
      <c r="B23" s="121" t="s">
        <v>121</v>
      </c>
      <c r="C23" s="465">
        <f>SUM(D23,F23,H23)</f>
        <v>0</v>
      </c>
      <c r="D23" s="461"/>
      <c r="E23" s="461"/>
      <c r="F23" s="461"/>
      <c r="G23" s="461"/>
      <c r="H23" s="462"/>
      <c r="I23" s="90"/>
      <c r="J23" s="90"/>
      <c r="L23" s="59"/>
      <c r="M23" s="59">
        <f>IF(E23&gt;D23,"Er","")</f>
      </c>
      <c r="N23" s="64"/>
      <c r="O23" s="59">
        <f>IF(G23&gt;F23,"Er","")</f>
      </c>
      <c r="P23" s="64"/>
      <c r="Q23" s="64"/>
    </row>
    <row r="24" spans="2:17" ht="16.5" thickBot="1">
      <c r="B24" s="120" t="s">
        <v>53</v>
      </c>
      <c r="C24" s="468">
        <f>SUM(D24,F24,H24)</f>
        <v>0</v>
      </c>
      <c r="D24" s="469"/>
      <c r="E24" s="469"/>
      <c r="F24" s="469"/>
      <c r="G24" s="469"/>
      <c r="H24" s="470"/>
      <c r="I24" s="90"/>
      <c r="J24" s="90"/>
      <c r="L24" s="59"/>
      <c r="M24" s="59">
        <f>IF(E24&gt;D24,"Er","")</f>
      </c>
      <c r="N24" s="64"/>
      <c r="O24" s="59">
        <f>IF(G24&gt;F24,"Er","")</f>
      </c>
      <c r="P24" s="64"/>
      <c r="Q24" s="64"/>
    </row>
    <row r="25" spans="9:10" ht="4.5" customHeight="1" thickBot="1">
      <c r="I25" s="91"/>
      <c r="J25" s="91"/>
    </row>
    <row r="26" spans="2:10" ht="15.75">
      <c r="B26" s="682" t="s">
        <v>122</v>
      </c>
      <c r="C26" s="688" t="s">
        <v>38</v>
      </c>
      <c r="D26" s="673" t="s">
        <v>4</v>
      </c>
      <c r="E26" s="674"/>
      <c r="F26" s="674"/>
      <c r="G26" s="674"/>
      <c r="H26" s="675"/>
      <c r="I26" s="691"/>
      <c r="J26" s="691"/>
    </row>
    <row r="27" spans="2:10" ht="15.75">
      <c r="B27" s="683"/>
      <c r="C27" s="689"/>
      <c r="D27" s="625" t="s">
        <v>40</v>
      </c>
      <c r="E27" s="626"/>
      <c r="F27" s="625" t="s">
        <v>41</v>
      </c>
      <c r="G27" s="626"/>
      <c r="H27" s="678" t="s">
        <v>42</v>
      </c>
      <c r="I27" s="86"/>
      <c r="J27" s="86"/>
    </row>
    <row r="28" spans="2:10" ht="15.75">
      <c r="B28" s="684"/>
      <c r="C28" s="690"/>
      <c r="D28" s="273" t="s">
        <v>61</v>
      </c>
      <c r="E28" s="273" t="s">
        <v>43</v>
      </c>
      <c r="F28" s="273" t="s">
        <v>61</v>
      </c>
      <c r="G28" s="273" t="s">
        <v>43</v>
      </c>
      <c r="H28" s="679"/>
      <c r="I28" s="86"/>
      <c r="J28" s="86"/>
    </row>
    <row r="29" spans="2:17" ht="15.75">
      <c r="B29" s="114" t="s">
        <v>119</v>
      </c>
      <c r="C29" s="481">
        <f aca="true" t="shared" si="3" ref="C29:H29">SUM(C30:C32)</f>
        <v>4</v>
      </c>
      <c r="D29" s="466">
        <f t="shared" si="3"/>
        <v>4</v>
      </c>
      <c r="E29" s="466">
        <f t="shared" si="3"/>
        <v>4</v>
      </c>
      <c r="F29" s="466">
        <f t="shared" si="3"/>
        <v>0</v>
      </c>
      <c r="G29" s="466">
        <f t="shared" si="3"/>
        <v>0</v>
      </c>
      <c r="H29" s="471">
        <f t="shared" si="3"/>
        <v>0</v>
      </c>
      <c r="I29" s="89"/>
      <c r="J29" s="89"/>
      <c r="L29" s="59"/>
      <c r="M29" s="59"/>
      <c r="N29" s="59"/>
      <c r="O29" s="59"/>
      <c r="P29" s="59"/>
      <c r="Q29" s="59"/>
    </row>
    <row r="30" spans="2:17" ht="15.75">
      <c r="B30" s="118" t="s">
        <v>214</v>
      </c>
      <c r="C30" s="472">
        <f>SUM(D30,F30,H30)</f>
        <v>2</v>
      </c>
      <c r="D30" s="457">
        <v>2</v>
      </c>
      <c r="E30" s="457">
        <v>2</v>
      </c>
      <c r="F30" s="457"/>
      <c r="G30" s="457"/>
      <c r="H30" s="458"/>
      <c r="I30" s="90"/>
      <c r="J30" s="90"/>
      <c r="L30" s="59"/>
      <c r="M30" s="59">
        <f>IF(E30&gt;D30,"Er","")</f>
      </c>
      <c r="N30" s="64"/>
      <c r="O30" s="59">
        <f>IF(G30&gt;F30,"Er","")</f>
      </c>
      <c r="P30" s="64"/>
      <c r="Q30" s="64"/>
    </row>
    <row r="31" spans="2:17" ht="15.75">
      <c r="B31" s="121" t="s">
        <v>123</v>
      </c>
      <c r="C31" s="465">
        <f>SUM(D31,F31,H31)</f>
        <v>2</v>
      </c>
      <c r="D31" s="461">
        <v>2</v>
      </c>
      <c r="E31" s="461">
        <v>2</v>
      </c>
      <c r="F31" s="461"/>
      <c r="G31" s="461"/>
      <c r="H31" s="462"/>
      <c r="I31" s="90"/>
      <c r="J31" s="90"/>
      <c r="L31" s="59"/>
      <c r="M31" s="59">
        <f>IF(E31&gt;D31,"Er","")</f>
      </c>
      <c r="N31" s="64"/>
      <c r="O31" s="59">
        <f>IF(G31&gt;F31,"Er","")</f>
      </c>
      <c r="P31" s="64"/>
      <c r="Q31" s="64"/>
    </row>
    <row r="32" spans="2:17" ht="16.5" thickBot="1">
      <c r="B32" s="120" t="s">
        <v>53</v>
      </c>
      <c r="C32" s="468">
        <f>SUM(D32,F32,H32)</f>
        <v>0</v>
      </c>
      <c r="D32" s="469"/>
      <c r="E32" s="469"/>
      <c r="F32" s="469"/>
      <c r="G32" s="469"/>
      <c r="H32" s="470"/>
      <c r="I32" s="90"/>
      <c r="J32" s="90"/>
      <c r="L32" s="59"/>
      <c r="M32" s="59">
        <f>IF(E32&gt;D32,"Er","")</f>
      </c>
      <c r="N32" s="64"/>
      <c r="O32" s="59">
        <f>IF(G32&gt;F32,"Er","")</f>
      </c>
      <c r="P32" s="64"/>
      <c r="Q32" s="64"/>
    </row>
    <row r="33" spans="2:17" ht="5.25" customHeight="1" thickBot="1">
      <c r="B33" s="270"/>
      <c r="C33" s="271"/>
      <c r="D33" s="90"/>
      <c r="E33" s="90"/>
      <c r="F33" s="90"/>
      <c r="G33" s="90"/>
      <c r="H33" s="90"/>
      <c r="I33" s="90"/>
      <c r="J33" s="90"/>
      <c r="L33" s="67"/>
      <c r="M33" s="66"/>
      <c r="N33" s="66"/>
      <c r="O33" s="66"/>
      <c r="P33" s="66"/>
      <c r="Q33" s="66"/>
    </row>
    <row r="34" spans="2:10" ht="15.75">
      <c r="B34" s="682" t="s">
        <v>241</v>
      </c>
      <c r="C34" s="688" t="s">
        <v>38</v>
      </c>
      <c r="D34" s="673" t="s">
        <v>4</v>
      </c>
      <c r="E34" s="674"/>
      <c r="F34" s="674"/>
      <c r="G34" s="674"/>
      <c r="H34" s="675"/>
      <c r="I34" s="691"/>
      <c r="J34" s="691"/>
    </row>
    <row r="35" spans="2:10" ht="15.75">
      <c r="B35" s="683"/>
      <c r="C35" s="689"/>
      <c r="D35" s="625" t="s">
        <v>40</v>
      </c>
      <c r="E35" s="626"/>
      <c r="F35" s="625" t="s">
        <v>41</v>
      </c>
      <c r="G35" s="626"/>
      <c r="H35" s="678" t="s">
        <v>42</v>
      </c>
      <c r="I35" s="86"/>
      <c r="J35" s="86"/>
    </row>
    <row r="36" spans="2:10" ht="15.75">
      <c r="B36" s="684"/>
      <c r="C36" s="690"/>
      <c r="D36" s="273" t="s">
        <v>61</v>
      </c>
      <c r="E36" s="273" t="s">
        <v>43</v>
      </c>
      <c r="F36" s="273" t="s">
        <v>61</v>
      </c>
      <c r="G36" s="273" t="s">
        <v>43</v>
      </c>
      <c r="H36" s="679"/>
      <c r="I36" s="86"/>
      <c r="J36" s="86"/>
    </row>
    <row r="37" spans="2:17" ht="15.75">
      <c r="B37" s="114" t="s">
        <v>119</v>
      </c>
      <c r="C37" s="466">
        <f aca="true" t="shared" si="4" ref="C37:H37">SUM(C38:C39)</f>
        <v>2</v>
      </c>
      <c r="D37" s="466">
        <f t="shared" si="4"/>
        <v>2</v>
      </c>
      <c r="E37" s="466">
        <f t="shared" si="4"/>
        <v>0</v>
      </c>
      <c r="F37" s="466">
        <f t="shared" si="4"/>
        <v>0</v>
      </c>
      <c r="G37" s="466">
        <f t="shared" si="4"/>
        <v>0</v>
      </c>
      <c r="H37" s="471">
        <f t="shared" si="4"/>
        <v>0</v>
      </c>
      <c r="I37" s="89"/>
      <c r="J37" s="89"/>
      <c r="L37" s="59"/>
      <c r="M37" s="59"/>
      <c r="N37" s="59"/>
      <c r="O37" s="59"/>
      <c r="P37" s="59"/>
      <c r="Q37" s="59"/>
    </row>
    <row r="38" spans="2:17" ht="15.75">
      <c r="B38" s="118" t="s">
        <v>244</v>
      </c>
      <c r="C38" s="455">
        <f>SUM(D38,F38,H38)</f>
        <v>1</v>
      </c>
      <c r="D38" s="457">
        <v>1</v>
      </c>
      <c r="E38" s="457"/>
      <c r="F38" s="457"/>
      <c r="G38" s="457"/>
      <c r="H38" s="458"/>
      <c r="I38" s="90"/>
      <c r="J38" s="90"/>
      <c r="L38" s="59"/>
      <c r="M38" s="59">
        <f>IF(E38&gt;D38,"Er","")</f>
      </c>
      <c r="N38" s="64"/>
      <c r="O38" s="59">
        <f>IF(G38&gt;F38,"Er","")</f>
      </c>
      <c r="P38" s="64"/>
      <c r="Q38" s="64"/>
    </row>
    <row r="39" spans="2:17" ht="16.5" thickBot="1">
      <c r="B39" s="120" t="s">
        <v>245</v>
      </c>
      <c r="C39" s="468">
        <f>SUM(D39,F39,H39)</f>
        <v>1</v>
      </c>
      <c r="D39" s="469">
        <v>1</v>
      </c>
      <c r="E39" s="469"/>
      <c r="F39" s="469"/>
      <c r="G39" s="469"/>
      <c r="H39" s="470"/>
      <c r="I39" s="90"/>
      <c r="J39" s="90"/>
      <c r="L39" s="59"/>
      <c r="M39" s="59">
        <f>IF(E39&gt;D39,"Er","")</f>
      </c>
      <c r="N39" s="64"/>
      <c r="O39" s="59">
        <f>IF(G39&gt;F39,"Er","")</f>
      </c>
      <c r="P39" s="64"/>
      <c r="Q39" s="64"/>
    </row>
    <row r="40" spans="9:10" ht="4.5" customHeight="1" thickBot="1">
      <c r="I40" s="91"/>
      <c r="J40" s="91"/>
    </row>
    <row r="41" spans="2:10" ht="15.75">
      <c r="B41" s="682" t="s">
        <v>242</v>
      </c>
      <c r="C41" s="688" t="s">
        <v>38</v>
      </c>
      <c r="D41" s="673" t="s">
        <v>4</v>
      </c>
      <c r="E41" s="674"/>
      <c r="F41" s="674"/>
      <c r="G41" s="674"/>
      <c r="H41" s="675"/>
      <c r="I41" s="691"/>
      <c r="J41" s="691"/>
    </row>
    <row r="42" spans="2:10" ht="15.75">
      <c r="B42" s="683"/>
      <c r="C42" s="689"/>
      <c r="D42" s="625" t="s">
        <v>40</v>
      </c>
      <c r="E42" s="626"/>
      <c r="F42" s="625" t="s">
        <v>41</v>
      </c>
      <c r="G42" s="626"/>
      <c r="H42" s="676" t="s">
        <v>42</v>
      </c>
      <c r="I42" s="86"/>
      <c r="J42" s="86"/>
    </row>
    <row r="43" spans="2:10" ht="15.75">
      <c r="B43" s="684"/>
      <c r="C43" s="690"/>
      <c r="D43" s="273" t="s">
        <v>61</v>
      </c>
      <c r="E43" s="273" t="s">
        <v>43</v>
      </c>
      <c r="F43" s="273" t="s">
        <v>61</v>
      </c>
      <c r="G43" s="273" t="s">
        <v>43</v>
      </c>
      <c r="H43" s="677"/>
      <c r="I43" s="86"/>
      <c r="J43" s="86"/>
    </row>
    <row r="44" spans="2:17" ht="15.75">
      <c r="B44" s="114" t="s">
        <v>119</v>
      </c>
      <c r="C44" s="466">
        <f aca="true" t="shared" si="5" ref="C44:H44">SUM(C45:C53)</f>
        <v>3</v>
      </c>
      <c r="D44" s="466">
        <f t="shared" si="5"/>
        <v>3</v>
      </c>
      <c r="E44" s="466">
        <f t="shared" si="5"/>
        <v>0</v>
      </c>
      <c r="F44" s="466">
        <f t="shared" si="5"/>
        <v>0</v>
      </c>
      <c r="G44" s="466">
        <f t="shared" si="5"/>
        <v>0</v>
      </c>
      <c r="H44" s="471">
        <f t="shared" si="5"/>
        <v>0</v>
      </c>
      <c r="I44" s="89"/>
      <c r="J44" s="89"/>
      <c r="L44" s="59"/>
      <c r="M44" s="59"/>
      <c r="N44" s="59"/>
      <c r="O44" s="59"/>
      <c r="P44" s="59"/>
      <c r="Q44" s="59"/>
    </row>
    <row r="45" spans="2:17" ht="15.75">
      <c r="B45" s="118" t="s">
        <v>215</v>
      </c>
      <c r="C45" s="465">
        <f aca="true" t="shared" si="6" ref="C45:C53">SUM(D45,F45,H45)</f>
        <v>0</v>
      </c>
      <c r="D45" s="457"/>
      <c r="E45" s="457"/>
      <c r="F45" s="457"/>
      <c r="G45" s="457"/>
      <c r="H45" s="458"/>
      <c r="I45" s="90"/>
      <c r="J45" s="90"/>
      <c r="L45" s="59"/>
      <c r="M45" s="59">
        <f aca="true" t="shared" si="7" ref="M45:M53">IF(E45&gt;D45,"Er","")</f>
      </c>
      <c r="N45" s="64"/>
      <c r="O45" s="59">
        <f aca="true" t="shared" si="8" ref="O45:O53">IF(G45&gt;F45,"Er","")</f>
      </c>
      <c r="P45" s="64"/>
      <c r="Q45" s="64"/>
    </row>
    <row r="46" spans="2:17" ht="15.75">
      <c r="B46" s="121" t="s">
        <v>104</v>
      </c>
      <c r="C46" s="465">
        <f t="shared" si="6"/>
        <v>0</v>
      </c>
      <c r="D46" s="461"/>
      <c r="E46" s="461"/>
      <c r="F46" s="461"/>
      <c r="G46" s="461"/>
      <c r="H46" s="462"/>
      <c r="I46" s="90"/>
      <c r="J46" s="90"/>
      <c r="L46" s="59"/>
      <c r="M46" s="59">
        <f t="shared" si="7"/>
      </c>
      <c r="N46" s="64"/>
      <c r="O46" s="59">
        <f t="shared" si="8"/>
      </c>
      <c r="P46" s="64"/>
      <c r="Q46" s="64"/>
    </row>
    <row r="47" spans="2:17" ht="15.75">
      <c r="B47" s="121" t="s">
        <v>54</v>
      </c>
      <c r="C47" s="465">
        <f t="shared" si="6"/>
        <v>1</v>
      </c>
      <c r="D47" s="461">
        <v>1</v>
      </c>
      <c r="E47" s="461"/>
      <c r="F47" s="461"/>
      <c r="G47" s="461"/>
      <c r="H47" s="462"/>
      <c r="I47" s="90"/>
      <c r="J47" s="90"/>
      <c r="L47" s="59"/>
      <c r="M47" s="59">
        <f t="shared" si="7"/>
      </c>
      <c r="N47" s="64"/>
      <c r="O47" s="59">
        <f t="shared" si="8"/>
      </c>
      <c r="P47" s="64"/>
      <c r="Q47" s="64"/>
    </row>
    <row r="48" spans="2:17" ht="15.75">
      <c r="B48" s="121" t="s">
        <v>124</v>
      </c>
      <c r="C48" s="465">
        <f t="shared" si="6"/>
        <v>0</v>
      </c>
      <c r="D48" s="461"/>
      <c r="E48" s="461"/>
      <c r="F48" s="461"/>
      <c r="G48" s="461"/>
      <c r="H48" s="462"/>
      <c r="I48" s="90"/>
      <c r="J48" s="90"/>
      <c r="L48" s="59"/>
      <c r="M48" s="59">
        <f t="shared" si="7"/>
      </c>
      <c r="N48" s="64"/>
      <c r="O48" s="59">
        <f t="shared" si="8"/>
      </c>
      <c r="P48" s="64"/>
      <c r="Q48" s="64"/>
    </row>
    <row r="49" spans="2:17" ht="15.75">
      <c r="B49" s="121" t="s">
        <v>125</v>
      </c>
      <c r="C49" s="465">
        <f t="shared" si="6"/>
        <v>0</v>
      </c>
      <c r="D49" s="461"/>
      <c r="E49" s="461"/>
      <c r="F49" s="461"/>
      <c r="G49" s="461"/>
      <c r="H49" s="462"/>
      <c r="I49" s="90"/>
      <c r="J49" s="90"/>
      <c r="L49" s="59"/>
      <c r="M49" s="59">
        <f t="shared" si="7"/>
      </c>
      <c r="N49" s="64"/>
      <c r="O49" s="59">
        <f t="shared" si="8"/>
      </c>
      <c r="P49" s="64"/>
      <c r="Q49" s="64"/>
    </row>
    <row r="50" spans="2:17" ht="15.75">
      <c r="B50" s="121" t="s">
        <v>126</v>
      </c>
      <c r="C50" s="465">
        <f t="shared" si="6"/>
        <v>2</v>
      </c>
      <c r="D50" s="461">
        <v>2</v>
      </c>
      <c r="E50" s="461"/>
      <c r="F50" s="461"/>
      <c r="G50" s="461"/>
      <c r="H50" s="462"/>
      <c r="I50" s="90"/>
      <c r="J50" s="90"/>
      <c r="L50" s="59"/>
      <c r="M50" s="59">
        <f t="shared" si="7"/>
      </c>
      <c r="N50" s="64"/>
      <c r="O50" s="59">
        <f t="shared" si="8"/>
      </c>
      <c r="P50" s="64"/>
      <c r="Q50" s="64"/>
    </row>
    <row r="51" spans="2:17" ht="15.75">
      <c r="B51" s="121" t="s">
        <v>227</v>
      </c>
      <c r="C51" s="465">
        <f t="shared" si="6"/>
        <v>0</v>
      </c>
      <c r="D51" s="461"/>
      <c r="E51" s="461"/>
      <c r="F51" s="461"/>
      <c r="G51" s="461"/>
      <c r="H51" s="462"/>
      <c r="I51" s="90"/>
      <c r="J51" s="90"/>
      <c r="L51" s="59"/>
      <c r="M51" s="59">
        <f t="shared" si="7"/>
      </c>
      <c r="N51" s="64"/>
      <c r="O51" s="59">
        <f t="shared" si="8"/>
      </c>
      <c r="P51" s="64"/>
      <c r="Q51" s="64"/>
    </row>
    <row r="52" spans="2:17" ht="15.75">
      <c r="B52" s="121" t="s">
        <v>127</v>
      </c>
      <c r="C52" s="465">
        <f t="shared" si="6"/>
        <v>0</v>
      </c>
      <c r="D52" s="461"/>
      <c r="E52" s="461"/>
      <c r="F52" s="461"/>
      <c r="G52" s="461"/>
      <c r="H52" s="462"/>
      <c r="I52" s="90"/>
      <c r="J52" s="90"/>
      <c r="L52" s="59"/>
      <c r="M52" s="59">
        <f t="shared" si="7"/>
      </c>
      <c r="N52" s="64"/>
      <c r="O52" s="59">
        <f t="shared" si="8"/>
      </c>
      <c r="P52" s="64"/>
      <c r="Q52" s="64"/>
    </row>
    <row r="53" spans="2:17" ht="16.5" thickBot="1">
      <c r="B53" s="120" t="s">
        <v>53</v>
      </c>
      <c r="C53" s="468">
        <f t="shared" si="6"/>
        <v>0</v>
      </c>
      <c r="D53" s="469"/>
      <c r="E53" s="469"/>
      <c r="F53" s="469"/>
      <c r="G53" s="469"/>
      <c r="H53" s="470"/>
      <c r="I53" s="90"/>
      <c r="J53" s="90"/>
      <c r="L53" s="59"/>
      <c r="M53" s="59">
        <f t="shared" si="7"/>
      </c>
      <c r="N53" s="64"/>
      <c r="O53" s="59">
        <f t="shared" si="8"/>
      </c>
      <c r="P53" s="64"/>
      <c r="Q53" s="64"/>
    </row>
    <row r="54" spans="9:10" ht="4.5" customHeight="1" thickBot="1">
      <c r="I54" s="91"/>
      <c r="J54" s="91"/>
    </row>
    <row r="55" spans="2:10" ht="15.75">
      <c r="B55" s="682" t="s">
        <v>243</v>
      </c>
      <c r="C55" s="688" t="s">
        <v>38</v>
      </c>
      <c r="D55" s="673" t="s">
        <v>4</v>
      </c>
      <c r="E55" s="674"/>
      <c r="F55" s="674"/>
      <c r="G55" s="674"/>
      <c r="H55" s="675"/>
      <c r="I55" s="691"/>
      <c r="J55" s="691"/>
    </row>
    <row r="56" spans="2:10" ht="15.75">
      <c r="B56" s="683"/>
      <c r="C56" s="689"/>
      <c r="D56" s="625" t="s">
        <v>40</v>
      </c>
      <c r="E56" s="626"/>
      <c r="F56" s="625" t="s">
        <v>41</v>
      </c>
      <c r="G56" s="626"/>
      <c r="H56" s="678" t="s">
        <v>42</v>
      </c>
      <c r="I56" s="86"/>
      <c r="J56" s="86"/>
    </row>
    <row r="57" spans="2:10" ht="15.75">
      <c r="B57" s="684"/>
      <c r="C57" s="690"/>
      <c r="D57" s="273" t="s">
        <v>61</v>
      </c>
      <c r="E57" s="273" t="s">
        <v>43</v>
      </c>
      <c r="F57" s="273" t="s">
        <v>61</v>
      </c>
      <c r="G57" s="273" t="s">
        <v>43</v>
      </c>
      <c r="H57" s="679"/>
      <c r="I57" s="86"/>
      <c r="J57" s="86"/>
    </row>
    <row r="58" spans="2:17" ht="15.75">
      <c r="B58" s="114" t="s">
        <v>119</v>
      </c>
      <c r="C58" s="481">
        <f aca="true" t="shared" si="9" ref="C58:H58">SUM(C59:C60)</f>
        <v>2</v>
      </c>
      <c r="D58" s="466">
        <f t="shared" si="9"/>
        <v>2</v>
      </c>
      <c r="E58" s="466">
        <f t="shared" si="9"/>
        <v>0</v>
      </c>
      <c r="F58" s="466">
        <f t="shared" si="9"/>
        <v>0</v>
      </c>
      <c r="G58" s="466">
        <f t="shared" si="9"/>
        <v>0</v>
      </c>
      <c r="H58" s="467">
        <f t="shared" si="9"/>
        <v>0</v>
      </c>
      <c r="I58" s="274"/>
      <c r="J58" s="89"/>
      <c r="L58" s="59"/>
      <c r="M58" s="64"/>
      <c r="N58" s="64"/>
      <c r="O58" s="64"/>
      <c r="P58" s="64"/>
      <c r="Q58" s="64"/>
    </row>
    <row r="59" spans="2:17" ht="15.75">
      <c r="B59" s="118" t="s">
        <v>216</v>
      </c>
      <c r="C59" s="472">
        <f>SUM(D59,F59,H59)</f>
        <v>2</v>
      </c>
      <c r="D59" s="457">
        <v>2</v>
      </c>
      <c r="E59" s="457"/>
      <c r="F59" s="457"/>
      <c r="G59" s="457"/>
      <c r="H59" s="458"/>
      <c r="I59" s="90"/>
      <c r="J59" s="90"/>
      <c r="L59" s="59"/>
      <c r="M59" s="59">
        <f>IF(E59&gt;D59,"Er","")</f>
      </c>
      <c r="N59" s="64"/>
      <c r="O59" s="59">
        <f>IF(G59&gt;F59,"Er","")</f>
      </c>
      <c r="P59" s="64"/>
      <c r="Q59" s="64"/>
    </row>
    <row r="60" spans="2:17" ht="16.5" thickBot="1">
      <c r="B60" s="120" t="s">
        <v>53</v>
      </c>
      <c r="C60" s="468">
        <f>SUM(D60,F60,H60)</f>
        <v>0</v>
      </c>
      <c r="D60" s="469"/>
      <c r="E60" s="469"/>
      <c r="F60" s="469"/>
      <c r="G60" s="469"/>
      <c r="H60" s="470"/>
      <c r="I60" s="90"/>
      <c r="J60" s="90"/>
      <c r="L60" s="59"/>
      <c r="M60" s="59">
        <f>IF(E60&gt;D60,"Er","")</f>
      </c>
      <c r="N60" s="64"/>
      <c r="O60" s="59">
        <f>IF(G60&gt;F60,"Er","")</f>
      </c>
      <c r="P60" s="64"/>
      <c r="Q60" s="64"/>
    </row>
    <row r="61" spans="3:10" ht="4.5" customHeight="1" thickBot="1">
      <c r="C61" s="275"/>
      <c r="I61" s="91"/>
      <c r="J61" s="91"/>
    </row>
    <row r="62" spans="2:10" ht="15.75">
      <c r="B62" s="696" t="s">
        <v>185</v>
      </c>
      <c r="C62" s="697"/>
      <c r="D62" s="697"/>
      <c r="E62" s="34"/>
      <c r="F62" s="93"/>
      <c r="G62" s="665" t="s">
        <v>38</v>
      </c>
      <c r="H62" s="666"/>
      <c r="I62" s="91"/>
      <c r="J62" s="91"/>
    </row>
    <row r="63" spans="2:12" ht="15.75">
      <c r="B63" s="122" t="s">
        <v>168</v>
      </c>
      <c r="C63" s="123"/>
      <c r="D63" s="123"/>
      <c r="E63" s="124"/>
      <c r="F63" s="125"/>
      <c r="G63" s="635"/>
      <c r="H63" s="636"/>
      <c r="I63" s="91"/>
      <c r="J63" s="91"/>
      <c r="L63" s="69"/>
    </row>
    <row r="64" spans="2:12" ht="15.75">
      <c r="B64" s="428" t="s">
        <v>169</v>
      </c>
      <c r="C64" s="126"/>
      <c r="D64" s="126"/>
      <c r="E64" s="429"/>
      <c r="F64" s="127"/>
      <c r="G64" s="667"/>
      <c r="H64" s="668"/>
      <c r="I64" s="91"/>
      <c r="J64" s="91"/>
      <c r="K64" s="1"/>
      <c r="L64" s="69"/>
    </row>
    <row r="65" spans="2:12" ht="18.75">
      <c r="B65" s="35" t="s">
        <v>140</v>
      </c>
      <c r="C65" s="36"/>
      <c r="D65" s="36"/>
      <c r="E65" s="36"/>
      <c r="F65" s="36"/>
      <c r="G65" s="36"/>
      <c r="H65" s="92"/>
      <c r="I65" s="91"/>
      <c r="J65" s="91"/>
      <c r="L65" s="69"/>
    </row>
    <row r="66" spans="2:12" ht="15.75">
      <c r="B66" s="424" t="s">
        <v>170</v>
      </c>
      <c r="C66" s="128"/>
      <c r="D66" s="128"/>
      <c r="E66" s="425"/>
      <c r="F66" s="125"/>
      <c r="G66" s="635">
        <v>6900</v>
      </c>
      <c r="H66" s="636"/>
      <c r="L66" s="64">
        <f>IF(OR(G66&lt;G67,G66&lt;G68,G66&lt;G69,G66&lt;SUM(G67:G68)),"Er","")</f>
      </c>
    </row>
    <row r="67" spans="2:12" ht="15.75">
      <c r="B67" s="129" t="s">
        <v>199</v>
      </c>
      <c r="C67" s="130"/>
      <c r="D67" s="130"/>
      <c r="E67" s="131"/>
      <c r="F67" s="132"/>
      <c r="G67" s="660">
        <v>6900</v>
      </c>
      <c r="H67" s="661"/>
      <c r="L67" s="64">
        <f>IF(G67&gt;G66,"Er","")</f>
      </c>
    </row>
    <row r="68" spans="2:12" ht="15.75">
      <c r="B68" s="133" t="s">
        <v>200</v>
      </c>
      <c r="C68" s="130"/>
      <c r="D68" s="130"/>
      <c r="E68" s="134"/>
      <c r="F68" s="132"/>
      <c r="G68" s="660"/>
      <c r="H68" s="661"/>
      <c r="L68" s="64">
        <f>IF(G68&gt;G66,"Er","")</f>
      </c>
    </row>
    <row r="69" spans="2:12" ht="15.75">
      <c r="B69" s="135" t="s">
        <v>201</v>
      </c>
      <c r="C69" s="126"/>
      <c r="D69" s="126"/>
      <c r="E69" s="134"/>
      <c r="F69" s="127"/>
      <c r="G69" s="667">
        <v>3161</v>
      </c>
      <c r="H69" s="668"/>
      <c r="L69" s="64">
        <f>IF(G69&gt;G66,"Er","")</f>
      </c>
    </row>
    <row r="70" spans="2:12" ht="18.75">
      <c r="B70" s="603" t="s">
        <v>223</v>
      </c>
      <c r="C70" s="698"/>
      <c r="D70" s="698"/>
      <c r="E70" s="698"/>
      <c r="F70" s="698"/>
      <c r="G70" s="698"/>
      <c r="H70" s="85"/>
      <c r="L70" s="69"/>
    </row>
    <row r="71" spans="2:12" ht="15.75">
      <c r="B71" s="680" t="s">
        <v>61</v>
      </c>
      <c r="C71" s="681"/>
      <c r="D71" s="681"/>
      <c r="E71" s="430"/>
      <c r="F71" s="155"/>
      <c r="G71" s="652">
        <f>SUM(G72,G74:G76)</f>
        <v>370</v>
      </c>
      <c r="H71" s="653"/>
      <c r="L71" s="69"/>
    </row>
    <row r="72" spans="2:12" ht="15.75">
      <c r="B72" s="694" t="s">
        <v>171</v>
      </c>
      <c r="C72" s="695"/>
      <c r="D72" s="695"/>
      <c r="E72" s="136"/>
      <c r="F72" s="137"/>
      <c r="G72" s="633">
        <v>68</v>
      </c>
      <c r="H72" s="634"/>
      <c r="L72" s="59">
        <f>IF(OR(AND(G72&lt;&gt;0,SUM(C6,C12)=0),AND(SUM(C6,C12)&lt;&gt;0,G72=0)),"Er","")</f>
      </c>
    </row>
    <row r="73" spans="2:12" ht="15.75">
      <c r="B73" s="671" t="s">
        <v>228</v>
      </c>
      <c r="C73" s="672"/>
      <c r="D73" s="672"/>
      <c r="E73" s="138"/>
      <c r="F73" s="139"/>
      <c r="G73" s="637"/>
      <c r="H73" s="638"/>
      <c r="L73" s="59">
        <f>IF(G73&gt;G72,"Er","")</f>
      </c>
    </row>
    <row r="74" spans="2:12" ht="15.75">
      <c r="B74" s="671" t="s">
        <v>141</v>
      </c>
      <c r="C74" s="672"/>
      <c r="D74" s="672"/>
      <c r="E74" s="138"/>
      <c r="F74" s="139"/>
      <c r="G74" s="637">
        <v>302</v>
      </c>
      <c r="H74" s="638"/>
      <c r="L74" s="59">
        <f>IF(OR(AND(G74&lt;&gt;0,C30=0),AND(C30&lt;&gt;0,G74=0)),"Er","")</f>
      </c>
    </row>
    <row r="75" spans="2:12" ht="15.75">
      <c r="B75" s="671" t="s">
        <v>142</v>
      </c>
      <c r="C75" s="672"/>
      <c r="D75" s="672"/>
      <c r="E75" s="138"/>
      <c r="F75" s="139"/>
      <c r="G75" s="637"/>
      <c r="H75" s="638"/>
      <c r="L75" s="59">
        <f>IF(OR(AND(G75&lt;&gt;0,C23=0),AND(C23&lt;&gt;0,G75=0)),"Er","")</f>
      </c>
    </row>
    <row r="76" spans="2:12" ht="15.75">
      <c r="B76" s="700" t="s">
        <v>143</v>
      </c>
      <c r="C76" s="701"/>
      <c r="D76" s="701"/>
      <c r="E76" s="140"/>
      <c r="F76" s="141"/>
      <c r="G76" s="641"/>
      <c r="H76" s="642"/>
      <c r="L76" s="59">
        <f>IF(OR(AND(G76&lt;&gt;0,C22=0),AND(C22&lt;&gt;0,G76=0)),"Er","")</f>
      </c>
    </row>
    <row r="77" spans="2:12" ht="24">
      <c r="B77" s="606" t="s">
        <v>378</v>
      </c>
      <c r="C77" s="607"/>
      <c r="D77" s="607"/>
      <c r="E77" s="84"/>
      <c r="F77" s="94"/>
      <c r="G77" s="28" t="s">
        <v>172</v>
      </c>
      <c r="H77" s="29" t="s">
        <v>173</v>
      </c>
      <c r="K77" s="1"/>
      <c r="L77" s="66"/>
    </row>
    <row r="78" spans="2:12" ht="15.75">
      <c r="B78" s="692" t="s">
        <v>61</v>
      </c>
      <c r="C78" s="693"/>
      <c r="D78" s="693"/>
      <c r="E78" s="427"/>
      <c r="F78" s="272"/>
      <c r="G78" s="473">
        <f>SUM(G79:G80)</f>
        <v>1642</v>
      </c>
      <c r="H78" s="474">
        <f>SUM(H79:H80)</f>
        <v>0</v>
      </c>
      <c r="K78" s="1"/>
      <c r="L78" s="66"/>
    </row>
    <row r="79" spans="2:13" ht="15.75">
      <c r="B79" s="694" t="s">
        <v>174</v>
      </c>
      <c r="C79" s="695"/>
      <c r="D79" s="695"/>
      <c r="E79" s="142"/>
      <c r="F79" s="143"/>
      <c r="G79" s="475">
        <v>270</v>
      </c>
      <c r="H79" s="476"/>
      <c r="K79" s="1"/>
      <c r="L79" s="69"/>
      <c r="M79" s="69"/>
    </row>
    <row r="80" spans="2:13" ht="15.75">
      <c r="B80" s="714" t="s">
        <v>175</v>
      </c>
      <c r="C80" s="715"/>
      <c r="D80" s="715"/>
      <c r="E80" s="144"/>
      <c r="F80" s="145"/>
      <c r="G80" s="112">
        <v>1372</v>
      </c>
      <c r="H80" s="113"/>
      <c r="K80" s="1"/>
      <c r="L80" s="69"/>
      <c r="M80" s="69"/>
    </row>
    <row r="81" spans="2:8" ht="15.75">
      <c r="B81" s="603" t="s">
        <v>46</v>
      </c>
      <c r="C81" s="604"/>
      <c r="D81" s="604"/>
      <c r="E81" s="604"/>
      <c r="F81" s="604"/>
      <c r="G81" s="604"/>
      <c r="H81" s="83"/>
    </row>
    <row r="82" spans="2:12" ht="15.75">
      <c r="B82" s="656" t="s">
        <v>47</v>
      </c>
      <c r="C82" s="657"/>
      <c r="D82" s="657"/>
      <c r="E82" s="426"/>
      <c r="F82" s="154"/>
      <c r="G82" s="650">
        <f>SUM(G83:G84)</f>
        <v>4</v>
      </c>
      <c r="H82" s="651"/>
      <c r="L82" s="59">
        <f>IF(G82&lt;G85,"Er","")</f>
      </c>
    </row>
    <row r="83" spans="2:12" ht="15.75">
      <c r="B83" s="694" t="s">
        <v>217</v>
      </c>
      <c r="C83" s="695"/>
      <c r="D83" s="695"/>
      <c r="E83" s="136"/>
      <c r="F83" s="125"/>
      <c r="G83" s="635">
        <v>4</v>
      </c>
      <c r="H83" s="636"/>
      <c r="L83" s="69"/>
    </row>
    <row r="84" spans="2:12" ht="15.75">
      <c r="B84" s="710" t="s">
        <v>48</v>
      </c>
      <c r="C84" s="711"/>
      <c r="D84" s="711"/>
      <c r="E84" s="146"/>
      <c r="F84" s="132"/>
      <c r="G84" s="660"/>
      <c r="H84" s="661"/>
      <c r="L84" s="69"/>
    </row>
    <row r="85" spans="2:12" ht="15.75">
      <c r="B85" s="712" t="s">
        <v>218</v>
      </c>
      <c r="C85" s="713"/>
      <c r="D85" s="713"/>
      <c r="E85" s="140"/>
      <c r="F85" s="127"/>
      <c r="G85" s="667">
        <v>4</v>
      </c>
      <c r="H85" s="668"/>
      <c r="L85" s="64">
        <f>IF(G85&gt;G82,"Er","")</f>
      </c>
    </row>
    <row r="86" spans="2:12" ht="15.75">
      <c r="B86" s="706" t="s">
        <v>49</v>
      </c>
      <c r="C86" s="707"/>
      <c r="D86" s="707"/>
      <c r="E86" s="147"/>
      <c r="F86" s="148"/>
      <c r="G86" s="639">
        <v>3</v>
      </c>
      <c r="H86" s="640"/>
      <c r="L86" s="69"/>
    </row>
    <row r="87" spans="2:12" ht="15.75">
      <c r="B87" s="35" t="s">
        <v>50</v>
      </c>
      <c r="C87" s="36"/>
      <c r="D87" s="36"/>
      <c r="E87" s="36"/>
      <c r="F87" s="36"/>
      <c r="G87" s="36"/>
      <c r="H87" s="92"/>
      <c r="L87" s="69"/>
    </row>
    <row r="88" spans="2:12" ht="15.75">
      <c r="B88" s="708" t="s">
        <v>147</v>
      </c>
      <c r="C88" s="709"/>
      <c r="D88" s="709"/>
      <c r="E88" s="149"/>
      <c r="F88" s="125"/>
      <c r="G88" s="635">
        <v>3</v>
      </c>
      <c r="H88" s="636"/>
      <c r="L88" s="69"/>
    </row>
    <row r="89" spans="2:12" ht="15.75">
      <c r="B89" s="654" t="s">
        <v>55</v>
      </c>
      <c r="C89" s="655"/>
      <c r="D89" s="655"/>
      <c r="E89" s="138"/>
      <c r="F89" s="132"/>
      <c r="G89" s="660">
        <v>2</v>
      </c>
      <c r="H89" s="661"/>
      <c r="L89" s="69"/>
    </row>
    <row r="90" spans="2:12" ht="15.75">
      <c r="B90" s="654" t="s">
        <v>56</v>
      </c>
      <c r="C90" s="655"/>
      <c r="D90" s="655"/>
      <c r="E90" s="138"/>
      <c r="F90" s="132"/>
      <c r="G90" s="660"/>
      <c r="H90" s="661"/>
      <c r="L90" s="69"/>
    </row>
    <row r="91" spans="2:12" ht="15.75">
      <c r="B91" s="654" t="s">
        <v>57</v>
      </c>
      <c r="C91" s="655"/>
      <c r="D91" s="655"/>
      <c r="E91" s="138"/>
      <c r="F91" s="132"/>
      <c r="G91" s="660">
        <v>1</v>
      </c>
      <c r="H91" s="661"/>
      <c r="L91" s="69"/>
    </row>
    <row r="92" spans="2:12" ht="15.75">
      <c r="B92" s="654" t="s">
        <v>58</v>
      </c>
      <c r="C92" s="655"/>
      <c r="D92" s="655"/>
      <c r="E92" s="138"/>
      <c r="F92" s="132"/>
      <c r="G92" s="660"/>
      <c r="H92" s="661"/>
      <c r="L92" s="69"/>
    </row>
    <row r="93" spans="2:12" ht="15.75">
      <c r="B93" s="654" t="s">
        <v>145</v>
      </c>
      <c r="C93" s="655"/>
      <c r="D93" s="655"/>
      <c r="E93" s="138"/>
      <c r="F93" s="132"/>
      <c r="G93" s="660">
        <v>1</v>
      </c>
      <c r="H93" s="661"/>
      <c r="L93" s="69"/>
    </row>
    <row r="94" spans="2:12" ht="15.75">
      <c r="B94" s="654" t="s">
        <v>59</v>
      </c>
      <c r="C94" s="655"/>
      <c r="D94" s="655"/>
      <c r="E94" s="138"/>
      <c r="F94" s="132"/>
      <c r="G94" s="660"/>
      <c r="H94" s="661"/>
      <c r="L94" s="69"/>
    </row>
    <row r="95" spans="2:12" ht="15.75">
      <c r="B95" s="654" t="s">
        <v>146</v>
      </c>
      <c r="C95" s="655"/>
      <c r="D95" s="655"/>
      <c r="E95" s="138"/>
      <c r="F95" s="132"/>
      <c r="G95" s="660"/>
      <c r="H95" s="661"/>
      <c r="L95" s="69"/>
    </row>
    <row r="96" spans="2:12" ht="16.5" thickBot="1">
      <c r="B96" s="658" t="s">
        <v>60</v>
      </c>
      <c r="C96" s="659"/>
      <c r="D96" s="659"/>
      <c r="E96" s="150"/>
      <c r="F96" s="151"/>
      <c r="G96" s="669"/>
      <c r="H96" s="670"/>
      <c r="L96" s="69"/>
    </row>
    <row r="97" ht="4.5" customHeight="1" thickBot="1"/>
    <row r="98" spans="2:8" ht="15.75">
      <c r="B98" s="644" t="s">
        <v>149</v>
      </c>
      <c r="C98" s="645"/>
      <c r="D98" s="645"/>
      <c r="E98" s="645"/>
      <c r="F98" s="662" t="s">
        <v>296</v>
      </c>
      <c r="G98" s="663"/>
      <c r="H98" s="664"/>
    </row>
    <row r="99" spans="2:8" ht="15.75" customHeight="1">
      <c r="B99" s="646"/>
      <c r="C99" s="647"/>
      <c r="D99" s="647"/>
      <c r="E99" s="647"/>
      <c r="F99" s="643" t="s">
        <v>159</v>
      </c>
      <c r="G99" s="95" t="s">
        <v>160</v>
      </c>
      <c r="H99" s="96"/>
    </row>
    <row r="100" spans="2:8" ht="15.75">
      <c r="B100" s="648"/>
      <c r="C100" s="649"/>
      <c r="D100" s="649"/>
      <c r="E100" s="649"/>
      <c r="F100" s="643"/>
      <c r="G100" s="31" t="s">
        <v>150</v>
      </c>
      <c r="H100" s="32" t="s">
        <v>161</v>
      </c>
    </row>
    <row r="101" spans="2:14" ht="18.75">
      <c r="B101" s="702" t="s">
        <v>196</v>
      </c>
      <c r="C101" s="703"/>
      <c r="D101" s="703"/>
      <c r="E101" s="703"/>
      <c r="F101" s="104">
        <v>1</v>
      </c>
      <c r="G101" s="104">
        <v>4</v>
      </c>
      <c r="H101" s="116">
        <v>12</v>
      </c>
      <c r="L101" s="69"/>
      <c r="M101" s="69"/>
      <c r="N101" s="69"/>
    </row>
    <row r="102" spans="2:14" ht="15.75">
      <c r="B102" s="152" t="s">
        <v>180</v>
      </c>
      <c r="C102" s="153"/>
      <c r="D102" s="153"/>
      <c r="E102" s="153"/>
      <c r="F102" s="110"/>
      <c r="G102" s="110"/>
      <c r="H102" s="117"/>
      <c r="L102" s="69"/>
      <c r="M102" s="69"/>
      <c r="N102" s="69"/>
    </row>
    <row r="103" spans="2:14" ht="16.5" thickBot="1">
      <c r="B103" s="704" t="s">
        <v>181</v>
      </c>
      <c r="C103" s="705"/>
      <c r="D103" s="705"/>
      <c r="E103" s="705"/>
      <c r="F103" s="477"/>
      <c r="G103" s="477"/>
      <c r="H103" s="478"/>
      <c r="L103" s="64"/>
      <c r="M103" s="64"/>
      <c r="N103" s="64"/>
    </row>
    <row r="104" ht="4.5" customHeight="1"/>
    <row r="105" spans="2:10" ht="16.5" thickBot="1">
      <c r="B105" s="278"/>
      <c r="C105" s="278"/>
      <c r="D105" s="278"/>
      <c r="E105" s="278"/>
      <c r="F105" s="278"/>
      <c r="G105" s="278"/>
      <c r="H105" s="278"/>
      <c r="I105" s="2"/>
      <c r="J105" s="2"/>
    </row>
    <row r="106" spans="2:12" ht="28.5" customHeight="1">
      <c r="B106" s="357" t="s">
        <v>208</v>
      </c>
      <c r="C106" s="479">
        <v>1</v>
      </c>
      <c r="D106" s="699" t="s">
        <v>376</v>
      </c>
      <c r="E106" s="699"/>
      <c r="F106" s="699"/>
      <c r="G106" s="699"/>
      <c r="H106" s="699"/>
      <c r="I106" s="2"/>
      <c r="J106" s="2"/>
      <c r="L106" s="59">
        <f>IF(AND(C106&lt;&gt;"",C106&lt;&gt;1,C106&lt;&gt;2,C106&lt;&gt;3,C106&lt;&gt;4,C106&lt;&gt;5),"Er","")</f>
      </c>
    </row>
    <row r="107" spans="2:12" ht="15.75">
      <c r="B107" s="358" t="s">
        <v>318</v>
      </c>
      <c r="C107" s="117">
        <v>1</v>
      </c>
      <c r="D107" s="278" t="s">
        <v>319</v>
      </c>
      <c r="E107" s="278"/>
      <c r="F107" s="278"/>
      <c r="G107" s="278"/>
      <c r="H107" s="278"/>
      <c r="I107" s="2"/>
      <c r="J107" s="2"/>
      <c r="L107" s="59">
        <f aca="true" t="shared" si="10" ref="L107:L113">IF(AND(C107&lt;&gt;"",C107&lt;&gt;1,C107&lt;&gt;0),"Er","")</f>
      </c>
    </row>
    <row r="108" spans="2:12" ht="15.75">
      <c r="B108" s="358" t="s">
        <v>320</v>
      </c>
      <c r="C108" s="117">
        <v>1</v>
      </c>
      <c r="D108" s="278" t="s">
        <v>319</v>
      </c>
      <c r="E108" s="278"/>
      <c r="F108" s="278"/>
      <c r="G108" s="278"/>
      <c r="H108" s="278"/>
      <c r="I108" s="2"/>
      <c r="J108" s="2"/>
      <c r="L108" s="59">
        <f t="shared" si="10"/>
      </c>
    </row>
    <row r="109" spans="2:12" ht="15.75">
      <c r="B109" s="358" t="s">
        <v>209</v>
      </c>
      <c r="C109" s="117">
        <v>1</v>
      </c>
      <c r="D109" s="278" t="s">
        <v>319</v>
      </c>
      <c r="E109" s="278"/>
      <c r="F109" s="278"/>
      <c r="G109" s="278"/>
      <c r="H109" s="278"/>
      <c r="I109" s="2"/>
      <c r="J109" s="2"/>
      <c r="L109" s="59">
        <f t="shared" si="10"/>
      </c>
    </row>
    <row r="110" spans="2:12" ht="15.75">
      <c r="B110" s="358" t="s">
        <v>210</v>
      </c>
      <c r="C110" s="117">
        <v>1</v>
      </c>
      <c r="D110" s="278" t="s">
        <v>319</v>
      </c>
      <c r="E110" s="278"/>
      <c r="F110" s="278"/>
      <c r="G110" s="278"/>
      <c r="H110" s="278"/>
      <c r="I110" s="2"/>
      <c r="J110" s="2"/>
      <c r="L110" s="59">
        <f t="shared" si="10"/>
      </c>
    </row>
    <row r="111" spans="2:12" ht="15.75">
      <c r="B111" s="358" t="s">
        <v>224</v>
      </c>
      <c r="C111" s="117">
        <v>1</v>
      </c>
      <c r="D111" s="278" t="s">
        <v>319</v>
      </c>
      <c r="E111" s="278"/>
      <c r="F111" s="278"/>
      <c r="G111" s="278"/>
      <c r="H111" s="278"/>
      <c r="I111" s="2"/>
      <c r="J111" s="2"/>
      <c r="L111" s="59">
        <f t="shared" si="10"/>
      </c>
    </row>
    <row r="112" spans="2:12" ht="15.75">
      <c r="B112" s="358" t="s">
        <v>321</v>
      </c>
      <c r="C112" s="117">
        <v>1</v>
      </c>
      <c r="D112" s="278" t="s">
        <v>319</v>
      </c>
      <c r="E112" s="278"/>
      <c r="F112" s="278"/>
      <c r="G112" s="278"/>
      <c r="H112" s="278"/>
      <c r="I112" s="2"/>
      <c r="J112" s="2"/>
      <c r="L112" s="59">
        <f t="shared" si="10"/>
      </c>
    </row>
    <row r="113" spans="2:12" ht="15.75">
      <c r="B113" s="358" t="s">
        <v>225</v>
      </c>
      <c r="C113" s="117">
        <v>1</v>
      </c>
      <c r="D113" s="278" t="s">
        <v>319</v>
      </c>
      <c r="E113" s="278"/>
      <c r="F113" s="278"/>
      <c r="G113" s="278"/>
      <c r="H113" s="278"/>
      <c r="I113" s="2"/>
      <c r="J113" s="2"/>
      <c r="L113" s="59">
        <f t="shared" si="10"/>
      </c>
    </row>
    <row r="114" spans="2:12" ht="15.75">
      <c r="B114" s="358" t="s">
        <v>211</v>
      </c>
      <c r="C114" s="117">
        <v>1</v>
      </c>
      <c r="D114" s="279" t="s">
        <v>322</v>
      </c>
      <c r="L114" s="59">
        <f>IF(AND(C114&lt;&gt;"",C114&lt;&gt;1,C114&lt;&gt;2,C114&lt;&gt;3),"Er","")</f>
      </c>
    </row>
    <row r="115" spans="2:12" ht="16.5" thickBot="1">
      <c r="B115" s="480" t="s">
        <v>377</v>
      </c>
      <c r="C115" s="359"/>
      <c r="D115" s="278" t="s">
        <v>319</v>
      </c>
      <c r="L115" s="59">
        <f>IF(AND(E115&lt;&gt;"",E115&lt;&gt;1,E115&lt;&gt;2,E115&lt;&gt;3),"Er","")</f>
      </c>
    </row>
    <row r="118" spans="2:17" ht="15.75">
      <c r="B118" s="30" t="s">
        <v>183</v>
      </c>
      <c r="H118" s="68"/>
      <c r="I118" s="68"/>
      <c r="J118" s="68"/>
      <c r="K118" s="68"/>
      <c r="M118" s="1"/>
      <c r="N118" s="1"/>
      <c r="O118" s="1"/>
      <c r="P118" s="1"/>
      <c r="Q118" s="1"/>
    </row>
  </sheetData>
  <sheetProtection/>
  <mergeCells count="104">
    <mergeCell ref="B84:D84"/>
    <mergeCell ref="B85:D85"/>
    <mergeCell ref="B80:D80"/>
    <mergeCell ref="B94:D94"/>
    <mergeCell ref="G93:H93"/>
    <mergeCell ref="G94:H94"/>
    <mergeCell ref="B86:D86"/>
    <mergeCell ref="B88:D88"/>
    <mergeCell ref="B91:D91"/>
    <mergeCell ref="B93:D93"/>
    <mergeCell ref="D106:H106"/>
    <mergeCell ref="B75:D75"/>
    <mergeCell ref="B76:D76"/>
    <mergeCell ref="B83:D83"/>
    <mergeCell ref="G83:H83"/>
    <mergeCell ref="G84:H84"/>
    <mergeCell ref="B101:E101"/>
    <mergeCell ref="B103:E103"/>
    <mergeCell ref="G85:H85"/>
    <mergeCell ref="G95:H95"/>
    <mergeCell ref="C26:C28"/>
    <mergeCell ref="B72:D72"/>
    <mergeCell ref="B77:D77"/>
    <mergeCell ref="B73:D73"/>
    <mergeCell ref="B70:G70"/>
    <mergeCell ref="B78:D78"/>
    <mergeCell ref="B79:D79"/>
    <mergeCell ref="B55:B57"/>
    <mergeCell ref="B62:D62"/>
    <mergeCell ref="I41:J41"/>
    <mergeCell ref="I55:J55"/>
    <mergeCell ref="B34:B36"/>
    <mergeCell ref="C34:C36"/>
    <mergeCell ref="I34:J34"/>
    <mergeCell ref="C41:C43"/>
    <mergeCell ref="C55:C57"/>
    <mergeCell ref="D55:H55"/>
    <mergeCell ref="D56:E56"/>
    <mergeCell ref="D42:E42"/>
    <mergeCell ref="I26:J26"/>
    <mergeCell ref="D34:H34"/>
    <mergeCell ref="H35:H36"/>
    <mergeCell ref="F35:G35"/>
    <mergeCell ref="D26:H26"/>
    <mergeCell ref="I2:J2"/>
    <mergeCell ref="B18:B20"/>
    <mergeCell ref="C18:C20"/>
    <mergeCell ref="H19:H20"/>
    <mergeCell ref="D2:H2"/>
    <mergeCell ref="I18:J18"/>
    <mergeCell ref="F3:G3"/>
    <mergeCell ref="H3:H4"/>
    <mergeCell ref="G68:H68"/>
    <mergeCell ref="G69:H69"/>
    <mergeCell ref="H56:H57"/>
    <mergeCell ref="G67:H67"/>
    <mergeCell ref="F56:G56"/>
    <mergeCell ref="B74:D74"/>
    <mergeCell ref="B89:D89"/>
    <mergeCell ref="D18:H18"/>
    <mergeCell ref="H42:H43"/>
    <mergeCell ref="H27:H28"/>
    <mergeCell ref="D35:E35"/>
    <mergeCell ref="F42:G42"/>
    <mergeCell ref="B71:D71"/>
    <mergeCell ref="B41:B43"/>
    <mergeCell ref="D41:H41"/>
    <mergeCell ref="B95:D95"/>
    <mergeCell ref="G89:H89"/>
    <mergeCell ref="F98:H98"/>
    <mergeCell ref="G62:H62"/>
    <mergeCell ref="G63:H63"/>
    <mergeCell ref="G64:H64"/>
    <mergeCell ref="G66:H66"/>
    <mergeCell ref="G96:H96"/>
    <mergeCell ref="G90:H90"/>
    <mergeCell ref="B81:G81"/>
    <mergeCell ref="F99:F100"/>
    <mergeCell ref="B98:E100"/>
    <mergeCell ref="G82:H82"/>
    <mergeCell ref="G71:H71"/>
    <mergeCell ref="B90:D90"/>
    <mergeCell ref="B82:D82"/>
    <mergeCell ref="B96:D96"/>
    <mergeCell ref="B92:D92"/>
    <mergeCell ref="G91:H91"/>
    <mergeCell ref="G92:H92"/>
    <mergeCell ref="G72:H72"/>
    <mergeCell ref="G88:H88"/>
    <mergeCell ref="G73:H73"/>
    <mergeCell ref="G74:H74"/>
    <mergeCell ref="G86:H86"/>
    <mergeCell ref="G75:H75"/>
    <mergeCell ref="G76:H76"/>
    <mergeCell ref="D3:E3"/>
    <mergeCell ref="F19:G19"/>
    <mergeCell ref="D19:E19"/>
    <mergeCell ref="F27:G27"/>
    <mergeCell ref="D27:E27"/>
    <mergeCell ref="B5:H5"/>
    <mergeCell ref="B11:H11"/>
    <mergeCell ref="B2:B4"/>
    <mergeCell ref="C2:C4"/>
    <mergeCell ref="B26:B28"/>
  </mergeCells>
  <dataValidations count="12">
    <dataValidation type="whole" allowBlank="1" showInputMessage="1" showErrorMessage="1" errorTitle="Lçi nhËp d÷ liÖu" error="ChØ nhËp d÷ liÖu kiÓu sè, kh«ng nhËp ch÷." sqref="F71:G71">
      <formula1>0</formula1>
      <formula2>1000000</formula2>
    </dataValidation>
    <dataValidation type="whole" allowBlank="1" showInputMessage="1" showErrorMessage="1" errorTitle="Lỗi nhập dữ liệu" error="Chỉ nhập số không vượt quá 500" sqref="F77:H78">
      <formula1>0</formula1>
      <formula2>500</formula2>
    </dataValidation>
    <dataValidation allowBlank="1" showInputMessage="1" showErrorMessage="1" errorTitle="Lçi nhËp d÷ liÖu" error="ChØ nhËp d÷ liÖu kiÓu sè, kh«ng nhËp ch÷." sqref="C58:J58 C44:J44 C29:J29 I6:J6 C22:C24 C37:J37 C21:J21 C45:C53 C59:C60 C38:C39 C30:C33 I12:J12"/>
    <dataValidation type="whole" allowBlank="1" showErrorMessage="1" errorTitle="Lỗi nhập dữ liệu" error="Chỉ nhập số tối đa 200" sqref="I7:J10 I13:J16 F63:G64 F79:H80">
      <formula1>0</formula1>
      <formula2>200</formula2>
    </dataValidation>
    <dataValidation type="whole" allowBlank="1" showErrorMessage="1" errorTitle="Lỗi nhập dữ liệu" error="Chỉ nhập số tối đa 20" sqref="D38:J39 D30:J33 D59:J60">
      <formula1>0</formula1>
      <formula2>20</formula2>
    </dataValidation>
    <dataValidation type="whole" allowBlank="1" showErrorMessage="1" errorTitle="Lỗi nhập dữ liệu" error="Chỉ nhập số tối đa 200000" sqref="F66:G69">
      <formula1>0</formula1>
      <formula2>200000</formula2>
    </dataValidation>
    <dataValidation type="whole" allowBlank="1" showErrorMessage="1" errorTitle="Lỗi nhập dữ liệu" error="Chỉ nhập số tối đa 100000" sqref="F72:G76">
      <formula1>0</formula1>
      <formula2>100000</formula2>
    </dataValidation>
    <dataValidation type="whole" allowBlank="1" showErrorMessage="1" errorTitle="Lỗi nhập dữ liệu" error="Chỉ nhập số tối đa 500" sqref="F83:G85">
      <formula1>0</formula1>
      <formula2>500</formula2>
    </dataValidation>
    <dataValidation type="whole" allowBlank="1" showErrorMessage="1" errorTitle="Lỗi nhập dữ liệu" error="Chỉ nhập số tối đa 50" sqref="D51:J51 F86:G86 F101:H102">
      <formula1>0</formula1>
      <formula2>50</formula2>
    </dataValidation>
    <dataValidation type="whole" allowBlank="1" showErrorMessage="1" errorTitle="Lỗi nhập dữ liệu" error="Chỉ nhập số tối đa 100" sqref="F88:G96">
      <formula1>0</formula1>
      <formula2>100</formula2>
    </dataValidation>
    <dataValidation allowBlank="1" errorTitle="Lçi nhËp d÷ liÖu" error="ChØ nhËp d÷ liÖu kiÓu sè, kh«ng nhËp ch÷." sqref="F82:G82"/>
    <dataValidation type="whole" allowBlank="1" showErrorMessage="1" errorTitle="Lỗi nhập dữ liệu" error="Chỉ nhập số tối đa 10" sqref="D52:J53 D45:J50 D22:J24">
      <formula1>0</formula1>
      <formula2>10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61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G38"/>
  <sheetViews>
    <sheetView showGridLines="0" showZeros="0" zoomScalePageLayoutView="0" workbookViewId="0" topLeftCell="A1">
      <selection activeCell="I11" sqref="I11"/>
    </sheetView>
  </sheetViews>
  <sheetFormatPr defaultColWidth="8.796875" defaultRowHeight="15"/>
  <cols>
    <col min="1" max="1" width="1.59765625" style="37" customWidth="1"/>
    <col min="2" max="2" width="51.5" style="37" customWidth="1"/>
    <col min="3" max="4" width="9.5" style="37" customWidth="1"/>
    <col min="5" max="5" width="1.59765625" style="37" customWidth="1"/>
    <col min="6" max="7" width="2.59765625" style="71" customWidth="1"/>
    <col min="8" max="8" width="9" style="42" customWidth="1"/>
    <col min="9" max="16384" width="9" style="37" customWidth="1"/>
  </cols>
  <sheetData>
    <row r="1" spans="2:3" ht="18.75">
      <c r="B1" s="70" t="s">
        <v>326</v>
      </c>
      <c r="C1" s="38"/>
    </row>
    <row r="2" ht="4.5" customHeight="1" thickBot="1"/>
    <row r="3" spans="2:5" ht="15.75" customHeight="1">
      <c r="B3" s="716"/>
      <c r="C3" s="718" t="s">
        <v>327</v>
      </c>
      <c r="D3" s="719"/>
      <c r="E3" s="49"/>
    </row>
    <row r="4" spans="2:5" ht="15.75">
      <c r="B4" s="717"/>
      <c r="C4" s="72" t="s">
        <v>61</v>
      </c>
      <c r="D4" s="73" t="s">
        <v>64</v>
      </c>
      <c r="E4" s="49"/>
    </row>
    <row r="5" spans="2:5" ht="15.75">
      <c r="B5" s="276" t="s">
        <v>80</v>
      </c>
      <c r="C5" s="206"/>
      <c r="D5" s="207"/>
      <c r="E5" s="49"/>
    </row>
    <row r="6" spans="2:5" ht="18.75">
      <c r="B6" s="283" t="s">
        <v>264</v>
      </c>
      <c r="C6" s="208"/>
      <c r="D6" s="217"/>
      <c r="E6" s="49"/>
    </row>
    <row r="7" spans="2:5" ht="15.75">
      <c r="B7" s="258" t="s">
        <v>297</v>
      </c>
      <c r="C7" s="219"/>
      <c r="D7" s="221"/>
      <c r="E7" s="49"/>
    </row>
    <row r="8" spans="2:5" ht="15.75">
      <c r="B8" s="238" t="s">
        <v>298</v>
      </c>
      <c r="C8" s="210"/>
      <c r="D8" s="211"/>
      <c r="E8" s="49"/>
    </row>
    <row r="9" spans="2:7" s="1" customFormat="1" ht="15.75">
      <c r="B9" s="238" t="s">
        <v>299</v>
      </c>
      <c r="C9" s="184"/>
      <c r="D9" s="111"/>
      <c r="E9"/>
      <c r="F9" s="71"/>
      <c r="G9" s="71"/>
    </row>
    <row r="10" spans="2:7" s="1" customFormat="1" ht="15.75">
      <c r="B10" s="238" t="s">
        <v>304</v>
      </c>
      <c r="C10" s="184"/>
      <c r="D10" s="111"/>
      <c r="E10"/>
      <c r="F10" s="71"/>
      <c r="G10" s="71"/>
    </row>
    <row r="11" spans="2:5" ht="15.75">
      <c r="B11" s="238" t="s">
        <v>305</v>
      </c>
      <c r="C11" s="210"/>
      <c r="D11" s="211"/>
      <c r="E11" s="49"/>
    </row>
    <row r="12" spans="2:5" ht="15.75">
      <c r="B12" s="238" t="s">
        <v>306</v>
      </c>
      <c r="C12" s="210"/>
      <c r="D12" s="211"/>
      <c r="E12" s="49"/>
    </row>
    <row r="13" spans="2:5" ht="15.75">
      <c r="B13" s="238" t="s">
        <v>307</v>
      </c>
      <c r="C13" s="210"/>
      <c r="D13" s="211"/>
      <c r="E13" s="49"/>
    </row>
    <row r="14" spans="2:7" s="1" customFormat="1" ht="15.75">
      <c r="B14" s="239" t="s">
        <v>308</v>
      </c>
      <c r="C14" s="184"/>
      <c r="D14" s="111"/>
      <c r="E14"/>
      <c r="F14" s="71"/>
      <c r="G14" s="71"/>
    </row>
    <row r="15" spans="2:7" s="2" customFormat="1" ht="31.5">
      <c r="B15" s="239" t="s">
        <v>309</v>
      </c>
      <c r="C15" s="184"/>
      <c r="D15" s="111"/>
      <c r="E15" s="65"/>
      <c r="F15" s="71"/>
      <c r="G15" s="71"/>
    </row>
    <row r="16" spans="2:7" s="2" customFormat="1" ht="31.5">
      <c r="B16" s="239" t="s">
        <v>310</v>
      </c>
      <c r="C16" s="184"/>
      <c r="D16" s="111"/>
      <c r="E16" s="65"/>
      <c r="F16" s="71"/>
      <c r="G16" s="71"/>
    </row>
    <row r="17" spans="2:5" ht="15.75">
      <c r="B17" s="238" t="s">
        <v>300</v>
      </c>
      <c r="C17" s="213"/>
      <c r="D17" s="214"/>
      <c r="E17" s="49"/>
    </row>
    <row r="18" spans="2:5" ht="15.75" customHeight="1">
      <c r="B18" s="259" t="s">
        <v>184</v>
      </c>
      <c r="C18" s="208"/>
      <c r="D18" s="217"/>
      <c r="E18" s="49"/>
    </row>
    <row r="19" spans="2:5" ht="15.75">
      <c r="B19" s="260" t="s">
        <v>82</v>
      </c>
      <c r="C19" s="205"/>
      <c r="D19" s="207"/>
      <c r="E19" s="49"/>
    </row>
    <row r="20" spans="2:7" s="2" customFormat="1" ht="15.75">
      <c r="B20" s="230" t="s">
        <v>234</v>
      </c>
      <c r="C20" s="171">
        <f>SUM(C21:C27)</f>
        <v>0</v>
      </c>
      <c r="D20" s="232">
        <f>SUM(D21:D27)</f>
        <v>0</v>
      </c>
      <c r="E20" s="65"/>
      <c r="F20" s="71"/>
      <c r="G20" s="71"/>
    </row>
    <row r="21" spans="2:7" s="2" customFormat="1" ht="15.75">
      <c r="B21" s="244" t="s">
        <v>238</v>
      </c>
      <c r="C21" s="110"/>
      <c r="D21" s="111"/>
      <c r="E21" s="65"/>
      <c r="F21" s="71"/>
      <c r="G21" s="71"/>
    </row>
    <row r="22" spans="2:7" s="2" customFormat="1" ht="15.75">
      <c r="B22" s="245" t="s">
        <v>239</v>
      </c>
      <c r="C22" s="110"/>
      <c r="D22" s="111"/>
      <c r="E22" s="65"/>
      <c r="F22" s="71"/>
      <c r="G22" s="71"/>
    </row>
    <row r="23" spans="2:7" s="2" customFormat="1" ht="15.75">
      <c r="B23" s="245" t="s">
        <v>240</v>
      </c>
      <c r="C23" s="110"/>
      <c r="D23" s="111"/>
      <c r="E23" s="65"/>
      <c r="F23" s="71"/>
      <c r="G23" s="71"/>
    </row>
    <row r="24" spans="2:7" s="2" customFormat="1" ht="15.75">
      <c r="B24" s="245" t="s">
        <v>235</v>
      </c>
      <c r="C24" s="110"/>
      <c r="D24" s="111"/>
      <c r="F24" s="71"/>
      <c r="G24" s="71"/>
    </row>
    <row r="25" spans="2:7" s="2" customFormat="1" ht="15.75">
      <c r="B25" s="245" t="s">
        <v>236</v>
      </c>
      <c r="C25" s="110"/>
      <c r="D25" s="111"/>
      <c r="F25" s="71"/>
      <c r="G25" s="71"/>
    </row>
    <row r="26" spans="2:7" s="2" customFormat="1" ht="15.75">
      <c r="B26" s="246" t="s">
        <v>237</v>
      </c>
      <c r="C26" s="110"/>
      <c r="D26" s="111"/>
      <c r="F26" s="71"/>
      <c r="G26" s="71"/>
    </row>
    <row r="27" spans="2:7" s="2" customFormat="1" ht="15.75">
      <c r="B27" s="246" t="s">
        <v>233</v>
      </c>
      <c r="C27" s="110"/>
      <c r="D27" s="111"/>
      <c r="F27" s="71"/>
      <c r="G27" s="71"/>
    </row>
    <row r="28" spans="2:5" ht="15.75">
      <c r="B28" s="75" t="s">
        <v>137</v>
      </c>
      <c r="C28" s="77"/>
      <c r="D28" s="78"/>
      <c r="E28" s="49"/>
    </row>
    <row r="29" spans="2:5" ht="15.75">
      <c r="B29" s="261" t="s">
        <v>83</v>
      </c>
      <c r="C29" s="255"/>
      <c r="D29" s="256"/>
      <c r="E29" s="49"/>
    </row>
    <row r="30" spans="2:5" ht="15.75">
      <c r="B30" s="262" t="s">
        <v>138</v>
      </c>
      <c r="C30" s="210"/>
      <c r="D30" s="211"/>
      <c r="E30" s="49"/>
    </row>
    <row r="31" spans="2:5" ht="15.75">
      <c r="B31" s="262" t="s">
        <v>84</v>
      </c>
      <c r="C31" s="210"/>
      <c r="D31" s="211"/>
      <c r="E31" s="49"/>
    </row>
    <row r="32" spans="2:5" ht="15.75">
      <c r="B32" s="263" t="s">
        <v>85</v>
      </c>
      <c r="C32" s="223"/>
      <c r="D32" s="224"/>
      <c r="E32" s="49"/>
    </row>
    <row r="33" spans="2:5" ht="15.75">
      <c r="B33" s="257" t="s">
        <v>81</v>
      </c>
      <c r="C33" s="171">
        <f>C5</f>
        <v>0</v>
      </c>
      <c r="D33" s="232">
        <f>D5</f>
        <v>0</v>
      </c>
      <c r="E33" s="49"/>
    </row>
    <row r="34" spans="2:5" ht="15.75">
      <c r="B34" s="250" t="s">
        <v>232</v>
      </c>
      <c r="C34" s="220"/>
      <c r="D34" s="221"/>
      <c r="E34" s="49"/>
    </row>
    <row r="35" spans="2:5" ht="15.75">
      <c r="B35" s="251" t="s">
        <v>229</v>
      </c>
      <c r="C35" s="210"/>
      <c r="D35" s="211"/>
      <c r="E35" s="49"/>
    </row>
    <row r="36" spans="2:5" ht="15.75">
      <c r="B36" s="251" t="s">
        <v>230</v>
      </c>
      <c r="C36" s="210"/>
      <c r="D36" s="211"/>
      <c r="E36" s="49"/>
    </row>
    <row r="37" spans="2:5" ht="16.5" thickBot="1">
      <c r="B37" s="252" t="s">
        <v>231</v>
      </c>
      <c r="C37" s="226"/>
      <c r="D37" s="227"/>
      <c r="E37" s="49"/>
    </row>
    <row r="38" ht="15.75">
      <c r="B38" s="51" t="s">
        <v>151</v>
      </c>
    </row>
  </sheetData>
  <sheetProtection/>
  <mergeCells count="2">
    <mergeCell ref="B3:B4"/>
    <mergeCell ref="C3:D3"/>
  </mergeCells>
  <dataValidations count="3">
    <dataValidation allowBlank="1" errorTitle="Lçi nhËp d÷ liÖu" error="ChØ nhËp d÷ liÖu kiÓu sè, kh«ng nhËp ch÷." sqref="B3:D4"/>
    <dataValidation allowBlank="1" showInputMessage="1" showErrorMessage="1" errorTitle="Lçi nhËp d÷ liÖu" error="ChØ nhËp d÷ liÖu kiÓu sè, kh«ng nhËp ch÷." sqref="C33:D33 C20:D20"/>
    <dataValidation type="whole" allowBlank="1" showErrorMessage="1" errorTitle="Lỗi nhập dữ liệu" error="Chỉ nhập số tối đa 1000" sqref="C34:D37 C5:D19 C29:D32 C21:D27">
      <formula1>0</formula1>
      <formula2>1000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H63"/>
  <sheetViews>
    <sheetView showGridLines="0" showZeros="0" zoomScalePageLayoutView="0" workbookViewId="0" topLeftCell="A1">
      <selection activeCell="F5" sqref="F5:G62"/>
    </sheetView>
  </sheetViews>
  <sheetFormatPr defaultColWidth="8.796875" defaultRowHeight="15"/>
  <cols>
    <col min="1" max="1" width="1.59765625" style="1" customWidth="1"/>
    <col min="2" max="2" width="49.3984375" style="1" customWidth="1"/>
    <col min="3" max="4" width="9.3984375" style="1" customWidth="1"/>
    <col min="5" max="5" width="0.8984375" style="2" customWidth="1"/>
    <col min="6" max="7" width="2.59765625" style="63" customWidth="1"/>
    <col min="8" max="16384" width="9" style="1" customWidth="1"/>
  </cols>
  <sheetData>
    <row r="1" spans="2:3" ht="18.75">
      <c r="B1" s="19" t="s">
        <v>328</v>
      </c>
      <c r="C1" s="80"/>
    </row>
    <row r="2" ht="4.5" customHeight="1" thickBot="1"/>
    <row r="3" spans="2:4" ht="15" customHeight="1">
      <c r="B3" s="720"/>
      <c r="C3" s="721" t="s">
        <v>327</v>
      </c>
      <c r="D3" s="721"/>
    </row>
    <row r="4" spans="2:4" ht="25.5" customHeight="1">
      <c r="B4" s="686"/>
      <c r="C4" s="15" t="s">
        <v>61</v>
      </c>
      <c r="D4" s="15" t="s">
        <v>64</v>
      </c>
    </row>
    <row r="5" spans="2:4" ht="15.75">
      <c r="B5" s="237" t="s">
        <v>80</v>
      </c>
      <c r="C5" s="205"/>
      <c r="D5" s="205"/>
    </row>
    <row r="6" spans="2:4" ht="18.75">
      <c r="B6" s="253" t="s">
        <v>264</v>
      </c>
      <c r="C6" s="208"/>
      <c r="D6" s="208"/>
    </row>
    <row r="7" spans="2:8" s="37" customFormat="1" ht="15.75">
      <c r="B7" s="229" t="s">
        <v>248</v>
      </c>
      <c r="C7" s="228">
        <f>SUM(C8:C18)</f>
        <v>0</v>
      </c>
      <c r="D7" s="228">
        <f>SUM(D8:D18)</f>
        <v>0</v>
      </c>
      <c r="E7" s="49"/>
      <c r="F7" s="63"/>
      <c r="G7" s="63"/>
      <c r="H7" s="42"/>
    </row>
    <row r="8" spans="2:8" s="37" customFormat="1" ht="15.75">
      <c r="B8" s="238" t="s">
        <v>311</v>
      </c>
      <c r="C8" s="210"/>
      <c r="D8" s="209"/>
      <c r="E8" s="49"/>
      <c r="F8" s="63"/>
      <c r="G8" s="63"/>
      <c r="H8" s="42"/>
    </row>
    <row r="9" spans="2:8" s="37" customFormat="1" ht="15.75">
      <c r="B9" s="238" t="s">
        <v>249</v>
      </c>
      <c r="C9" s="210"/>
      <c r="D9" s="209"/>
      <c r="E9" s="49"/>
      <c r="F9" s="63"/>
      <c r="G9" s="63"/>
      <c r="H9" s="42"/>
    </row>
    <row r="10" spans="2:5" ht="15.75">
      <c r="B10" s="238" t="s">
        <v>250</v>
      </c>
      <c r="C10" s="184"/>
      <c r="D10" s="110"/>
      <c r="E10"/>
    </row>
    <row r="11" spans="2:5" ht="15.75">
      <c r="B11" s="238" t="s">
        <v>251</v>
      </c>
      <c r="C11" s="184"/>
      <c r="D11" s="110"/>
      <c r="E11"/>
    </row>
    <row r="12" spans="2:8" s="37" customFormat="1" ht="15.75">
      <c r="B12" s="238" t="s">
        <v>252</v>
      </c>
      <c r="C12" s="210"/>
      <c r="D12" s="209"/>
      <c r="E12" s="49"/>
      <c r="F12" s="63"/>
      <c r="G12" s="63"/>
      <c r="H12" s="42"/>
    </row>
    <row r="13" spans="2:8" s="37" customFormat="1" ht="15.75">
      <c r="B13" s="238" t="s">
        <v>253</v>
      </c>
      <c r="C13" s="210"/>
      <c r="D13" s="209"/>
      <c r="E13" s="49"/>
      <c r="F13" s="63"/>
      <c r="G13" s="63"/>
      <c r="H13" s="42"/>
    </row>
    <row r="14" spans="2:8" s="37" customFormat="1" ht="15.75">
      <c r="B14" s="238" t="s">
        <v>254</v>
      </c>
      <c r="C14" s="210"/>
      <c r="D14" s="209"/>
      <c r="E14" s="49"/>
      <c r="F14" s="63"/>
      <c r="G14" s="63"/>
      <c r="H14" s="42"/>
    </row>
    <row r="15" spans="2:5" ht="15.75">
      <c r="B15" s="239" t="s">
        <v>255</v>
      </c>
      <c r="C15" s="184"/>
      <c r="D15" s="110"/>
      <c r="E15"/>
    </row>
    <row r="16" spans="2:7" s="2" customFormat="1" ht="31.5">
      <c r="B16" s="239" t="s">
        <v>289</v>
      </c>
      <c r="C16" s="184"/>
      <c r="D16" s="110"/>
      <c r="E16" s="65"/>
      <c r="F16" s="63"/>
      <c r="G16" s="63"/>
    </row>
    <row r="17" spans="2:7" s="2" customFormat="1" ht="31.5">
      <c r="B17" s="239" t="s">
        <v>292</v>
      </c>
      <c r="C17" s="184"/>
      <c r="D17" s="110"/>
      <c r="E17" s="65"/>
      <c r="F17" s="63"/>
      <c r="G17" s="63"/>
    </row>
    <row r="18" spans="2:8" s="37" customFormat="1" ht="15.75">
      <c r="B18" s="238" t="s">
        <v>257</v>
      </c>
      <c r="C18" s="210"/>
      <c r="D18" s="209"/>
      <c r="E18" s="49"/>
      <c r="F18" s="63"/>
      <c r="G18" s="63"/>
      <c r="H18" s="42"/>
    </row>
    <row r="19" spans="2:8" s="37" customFormat="1" ht="15.75">
      <c r="B19" s="229" t="s">
        <v>258</v>
      </c>
      <c r="C19" s="228">
        <f>SUM(C20:C23)</f>
        <v>0</v>
      </c>
      <c r="D19" s="228">
        <f>SUM(D20:D23)</f>
        <v>0</v>
      </c>
      <c r="E19" s="49"/>
      <c r="F19" s="63"/>
      <c r="G19" s="63"/>
      <c r="H19" s="42"/>
    </row>
    <row r="20" spans="2:5" ht="31.5">
      <c r="B20" s="239" t="s">
        <v>294</v>
      </c>
      <c r="C20" s="184"/>
      <c r="D20" s="110"/>
      <c r="E20"/>
    </row>
    <row r="21" spans="2:8" s="37" customFormat="1" ht="15.75">
      <c r="B21" s="239" t="s">
        <v>291</v>
      </c>
      <c r="C21" s="210"/>
      <c r="D21" s="209"/>
      <c r="E21" s="49"/>
      <c r="F21" s="63"/>
      <c r="G21" s="63"/>
      <c r="H21" s="42"/>
    </row>
    <row r="22" spans="2:7" s="2" customFormat="1" ht="31.5">
      <c r="B22" s="239" t="s">
        <v>293</v>
      </c>
      <c r="C22" s="184"/>
      <c r="D22" s="110"/>
      <c r="E22" s="65"/>
      <c r="F22" s="63"/>
      <c r="G22" s="63"/>
    </row>
    <row r="23" spans="2:5" ht="15.75">
      <c r="B23" s="238" t="s">
        <v>257</v>
      </c>
      <c r="C23" s="184"/>
      <c r="D23" s="110"/>
      <c r="E23"/>
    </row>
    <row r="24" spans="2:8" s="37" customFormat="1" ht="15.75">
      <c r="B24" s="229" t="s">
        <v>263</v>
      </c>
      <c r="C24" s="228">
        <f>SUM(C25:C30)</f>
        <v>0</v>
      </c>
      <c r="D24" s="228">
        <f>SUM(D25:D30)</f>
        <v>0</v>
      </c>
      <c r="E24" s="49"/>
      <c r="F24" s="63"/>
      <c r="G24" s="63"/>
      <c r="H24" s="42"/>
    </row>
    <row r="25" spans="2:8" s="37" customFormat="1" ht="15.75">
      <c r="B25" s="238" t="s">
        <v>295</v>
      </c>
      <c r="C25" s="210"/>
      <c r="D25" s="209"/>
      <c r="E25" s="49"/>
      <c r="F25" s="63"/>
      <c r="G25" s="63"/>
      <c r="H25" s="42"/>
    </row>
    <row r="26" spans="2:8" s="37" customFormat="1" ht="15.75">
      <c r="B26" s="238" t="s">
        <v>260</v>
      </c>
      <c r="C26" s="210"/>
      <c r="D26" s="209"/>
      <c r="E26" s="49"/>
      <c r="F26" s="63"/>
      <c r="G26" s="63"/>
      <c r="H26" s="42"/>
    </row>
    <row r="27" spans="2:8" s="37" customFormat="1" ht="15.75">
      <c r="B27" s="238" t="s">
        <v>261</v>
      </c>
      <c r="C27" s="210"/>
      <c r="D27" s="209"/>
      <c r="E27" s="49"/>
      <c r="F27" s="63"/>
      <c r="G27" s="63"/>
      <c r="H27" s="42"/>
    </row>
    <row r="28" spans="2:5" ht="15.75">
      <c r="B28" s="239" t="s">
        <v>262</v>
      </c>
      <c r="C28" s="184"/>
      <c r="D28" s="110"/>
      <c r="E28"/>
    </row>
    <row r="29" spans="2:7" s="2" customFormat="1" ht="31.5">
      <c r="B29" s="240" t="s">
        <v>290</v>
      </c>
      <c r="C29" s="188"/>
      <c r="D29" s="106"/>
      <c r="E29" s="65"/>
      <c r="F29" s="63"/>
      <c r="G29" s="63"/>
    </row>
    <row r="30" spans="2:8" s="37" customFormat="1" ht="15.75">
      <c r="B30" s="241" t="s">
        <v>257</v>
      </c>
      <c r="C30" s="213"/>
      <c r="D30" s="212"/>
      <c r="E30" s="49"/>
      <c r="F30" s="63"/>
      <c r="G30" s="63"/>
      <c r="H30" s="42"/>
    </row>
    <row r="31" spans="2:8" s="37" customFormat="1" ht="15.75">
      <c r="B31" s="230" t="s">
        <v>284</v>
      </c>
      <c r="C31" s="228">
        <f>SUM(C32:C36)</f>
        <v>0</v>
      </c>
      <c r="D31" s="228">
        <f>SUM(D32:D36)</f>
        <v>0</v>
      </c>
      <c r="E31" s="82"/>
      <c r="F31" s="63"/>
      <c r="G31" s="63"/>
      <c r="H31" s="42"/>
    </row>
    <row r="32" spans="2:8" s="37" customFormat="1" ht="15.75">
      <c r="B32" s="238" t="s">
        <v>285</v>
      </c>
      <c r="C32" s="184"/>
      <c r="D32" s="110"/>
      <c r="E32"/>
      <c r="F32" s="63"/>
      <c r="G32" s="63"/>
      <c r="H32" s="42"/>
    </row>
    <row r="33" spans="2:8" s="37" customFormat="1" ht="15.75">
      <c r="B33" s="238" t="s">
        <v>260</v>
      </c>
      <c r="C33" s="210"/>
      <c r="D33" s="209"/>
      <c r="E33" s="49"/>
      <c r="F33" s="63"/>
      <c r="G33" s="63"/>
      <c r="H33" s="42"/>
    </row>
    <row r="34" spans="2:8" s="37" customFormat="1" ht="15.75">
      <c r="B34" s="239" t="s">
        <v>262</v>
      </c>
      <c r="C34" s="210"/>
      <c r="D34" s="209"/>
      <c r="E34" s="49"/>
      <c r="F34" s="63"/>
      <c r="G34" s="63"/>
      <c r="H34" s="42"/>
    </row>
    <row r="35" spans="2:8" s="37" customFormat="1" ht="31.5">
      <c r="B35" s="240" t="s">
        <v>256</v>
      </c>
      <c r="C35" s="184"/>
      <c r="D35" s="110"/>
      <c r="E35"/>
      <c r="F35" s="63"/>
      <c r="G35" s="63"/>
      <c r="H35" s="42"/>
    </row>
    <row r="36" spans="2:8" s="37" customFormat="1" ht="15.75">
      <c r="B36" s="241" t="s">
        <v>257</v>
      </c>
      <c r="C36" s="216"/>
      <c r="D36" s="215"/>
      <c r="E36"/>
      <c r="F36" s="63"/>
      <c r="G36" s="63"/>
      <c r="H36" s="42"/>
    </row>
    <row r="37" spans="2:8" s="37" customFormat="1" ht="15.75">
      <c r="B37" s="230" t="s">
        <v>286</v>
      </c>
      <c r="C37" s="228">
        <f>SUM(C38:C42)</f>
        <v>0</v>
      </c>
      <c r="D37" s="228">
        <f>SUM(D38:D42)</f>
        <v>0</v>
      </c>
      <c r="E37" s="49"/>
      <c r="F37" s="63"/>
      <c r="G37" s="63"/>
      <c r="H37" s="42"/>
    </row>
    <row r="38" spans="2:8" s="37" customFormat="1" ht="15.75">
      <c r="B38" s="238" t="s">
        <v>285</v>
      </c>
      <c r="C38" s="184"/>
      <c r="D38" s="110"/>
      <c r="E38"/>
      <c r="F38" s="63"/>
      <c r="G38" s="63"/>
      <c r="H38" s="42"/>
    </row>
    <row r="39" spans="2:8" s="37" customFormat="1" ht="15.75">
      <c r="B39" s="238" t="s">
        <v>260</v>
      </c>
      <c r="C39" s="210"/>
      <c r="D39" s="209"/>
      <c r="E39" s="49"/>
      <c r="F39" s="63"/>
      <c r="G39" s="63"/>
      <c r="H39" s="42"/>
    </row>
    <row r="40" spans="2:8" s="37" customFormat="1" ht="15.75">
      <c r="B40" s="239" t="s">
        <v>262</v>
      </c>
      <c r="C40" s="210"/>
      <c r="D40" s="209"/>
      <c r="E40" s="49"/>
      <c r="F40" s="63"/>
      <c r="G40" s="63"/>
      <c r="H40" s="42"/>
    </row>
    <row r="41" spans="2:8" s="37" customFormat="1" ht="31.5">
      <c r="B41" s="240" t="s">
        <v>256</v>
      </c>
      <c r="C41" s="184"/>
      <c r="D41" s="110"/>
      <c r="E41"/>
      <c r="F41" s="63"/>
      <c r="G41" s="63"/>
      <c r="H41" s="42"/>
    </row>
    <row r="42" spans="2:8" s="37" customFormat="1" ht="15.75">
      <c r="B42" s="241" t="s">
        <v>257</v>
      </c>
      <c r="C42" s="216"/>
      <c r="D42" s="215"/>
      <c r="E42"/>
      <c r="F42" s="63"/>
      <c r="G42" s="63"/>
      <c r="H42" s="42"/>
    </row>
    <row r="43" spans="2:4" ht="15.75" customHeight="1">
      <c r="B43" s="242" t="s">
        <v>184</v>
      </c>
      <c r="C43" s="208"/>
      <c r="D43" s="205"/>
    </row>
    <row r="44" spans="2:4" ht="15.75">
      <c r="B44" s="243" t="s">
        <v>82</v>
      </c>
      <c r="C44" s="205"/>
      <c r="D44" s="218"/>
    </row>
    <row r="45" spans="2:7" s="2" customFormat="1" ht="15.75">
      <c r="B45" s="231" t="s">
        <v>234</v>
      </c>
      <c r="C45" s="171">
        <f>C5</f>
        <v>0</v>
      </c>
      <c r="D45" s="171">
        <f>D5</f>
        <v>0</v>
      </c>
      <c r="E45" s="65"/>
      <c r="F45" s="63"/>
      <c r="G45" s="63"/>
    </row>
    <row r="46" spans="2:7" s="2" customFormat="1" ht="15.75">
      <c r="B46" s="244" t="s">
        <v>238</v>
      </c>
      <c r="C46" s="110"/>
      <c r="D46" s="110"/>
      <c r="E46" s="65"/>
      <c r="F46" s="63"/>
      <c r="G46" s="63"/>
    </row>
    <row r="47" spans="2:7" s="2" customFormat="1" ht="15.75">
      <c r="B47" s="245" t="s">
        <v>239</v>
      </c>
      <c r="C47" s="110"/>
      <c r="D47" s="110"/>
      <c r="E47" s="65"/>
      <c r="F47" s="63"/>
      <c r="G47" s="63"/>
    </row>
    <row r="48" spans="2:7" s="2" customFormat="1" ht="15.75">
      <c r="B48" s="245" t="s">
        <v>240</v>
      </c>
      <c r="C48" s="110"/>
      <c r="D48" s="110"/>
      <c r="E48" s="65"/>
      <c r="F48" s="63"/>
      <c r="G48" s="63"/>
    </row>
    <row r="49" spans="2:7" s="2" customFormat="1" ht="15.75">
      <c r="B49" s="245" t="s">
        <v>235</v>
      </c>
      <c r="C49" s="110"/>
      <c r="D49" s="110"/>
      <c r="F49" s="63"/>
      <c r="G49" s="63"/>
    </row>
    <row r="50" spans="2:7" s="2" customFormat="1" ht="15.75">
      <c r="B50" s="245" t="s">
        <v>236</v>
      </c>
      <c r="C50" s="110"/>
      <c r="D50" s="110"/>
      <c r="F50" s="63"/>
      <c r="G50" s="63"/>
    </row>
    <row r="51" spans="2:7" s="2" customFormat="1" ht="15.75">
      <c r="B51" s="246" t="s">
        <v>237</v>
      </c>
      <c r="C51" s="110"/>
      <c r="D51" s="110"/>
      <c r="F51" s="63"/>
      <c r="G51" s="63"/>
    </row>
    <row r="52" spans="2:7" s="2" customFormat="1" ht="15.75">
      <c r="B52" s="246" t="s">
        <v>233</v>
      </c>
      <c r="C52" s="110"/>
      <c r="D52" s="110"/>
      <c r="F52" s="63"/>
      <c r="G52" s="63"/>
    </row>
    <row r="53" spans="2:4" ht="15.75">
      <c r="B53" s="284" t="s">
        <v>86</v>
      </c>
      <c r="C53" s="76"/>
      <c r="D53" s="76"/>
    </row>
    <row r="54" spans="2:4" ht="15.75">
      <c r="B54" s="247" t="s">
        <v>139</v>
      </c>
      <c r="C54" s="219"/>
      <c r="D54" s="219"/>
    </row>
    <row r="55" spans="2:4" ht="15.75">
      <c r="B55" s="248" t="s">
        <v>138</v>
      </c>
      <c r="C55" s="209"/>
      <c r="D55" s="209"/>
    </row>
    <row r="56" spans="2:4" ht="15.75">
      <c r="B56" s="248" t="s">
        <v>84</v>
      </c>
      <c r="C56" s="209"/>
      <c r="D56" s="209"/>
    </row>
    <row r="57" spans="2:4" ht="15.75">
      <c r="B57" s="249" t="s">
        <v>85</v>
      </c>
      <c r="C57" s="222"/>
      <c r="D57" s="222"/>
    </row>
    <row r="58" spans="2:4" ht="15.75">
      <c r="B58" s="233" t="s">
        <v>81</v>
      </c>
      <c r="C58" s="422">
        <f>C5</f>
        <v>0</v>
      </c>
      <c r="D58" s="157">
        <f>D5</f>
        <v>0</v>
      </c>
    </row>
    <row r="59" spans="2:4" ht="15.75">
      <c r="B59" s="250" t="s">
        <v>232</v>
      </c>
      <c r="C59" s="219"/>
      <c r="D59" s="219"/>
    </row>
    <row r="60" spans="2:4" ht="15.75">
      <c r="B60" s="251" t="s">
        <v>229</v>
      </c>
      <c r="C60" s="209"/>
      <c r="D60" s="209"/>
    </row>
    <row r="61" spans="2:4" ht="15.75">
      <c r="B61" s="251" t="s">
        <v>230</v>
      </c>
      <c r="C61" s="209"/>
      <c r="D61" s="209"/>
    </row>
    <row r="62" spans="2:4" ht="16.5" thickBot="1">
      <c r="B62" s="252" t="s">
        <v>231</v>
      </c>
      <c r="C62" s="225"/>
      <c r="D62" s="225"/>
    </row>
    <row r="63" ht="15.75">
      <c r="B63" s="81" t="s">
        <v>151</v>
      </c>
    </row>
  </sheetData>
  <sheetProtection/>
  <mergeCells count="2">
    <mergeCell ref="B3:B4"/>
    <mergeCell ref="C3:D3"/>
  </mergeCells>
  <dataValidations count="3">
    <dataValidation allowBlank="1" showInputMessage="1" showErrorMessage="1" errorTitle="Lçi nhËp d÷ liÖu" error="ChØ nhËp d÷ liÖu kiÓu sè, kh«ng nhËp ch÷." sqref="C58:D58 C45:D45"/>
    <dataValidation allowBlank="1" errorTitle="Lçi nhËp d÷ liÖu" error="ChØ nhËp d÷ liÖu kiÓu sè, kh«ng nhËp ch÷." sqref="B3:D4"/>
    <dataValidation type="whole" allowBlank="1" showErrorMessage="1" errorTitle="Lỗi nhập dữ liệu" error="Chỉ nhập số tối đa 1000" sqref="C54:D57 C59:D62 C46:D52 C5:D44">
      <formula1>0</formula1>
      <formula2>1000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Duy Minh</dc:creator>
  <cp:keywords/>
  <dc:description/>
  <cp:lastModifiedBy>Nguyen Duy Minh</cp:lastModifiedBy>
  <cp:lastPrinted>2016-10-31T07:25:07Z</cp:lastPrinted>
  <dcterms:created xsi:type="dcterms:W3CDTF">2002-10-30T04:02:03Z</dcterms:created>
  <dcterms:modified xsi:type="dcterms:W3CDTF">2016-10-31T07:28:30Z</dcterms:modified>
  <cp:category/>
  <cp:version/>
  <cp:contentType/>
  <cp:contentStatus/>
</cp:coreProperties>
</file>